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\I półrocze\"/>
    </mc:Choice>
  </mc:AlternateContent>
  <xr:revisionPtr revIDLastSave="0" documentId="13_ncr:1_{483C79D6-C641-4507-B0D4-F57B081985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ykonanie WPF" sheetId="1" r:id="rId1"/>
    <sheet name="Przedsięwzięcia" sheetId="2" r:id="rId2"/>
    <sheet name="Dochody ogółem" sheetId="3" r:id="rId3"/>
    <sheet name="Dochody bieżące" sheetId="4" r:id="rId4"/>
    <sheet name="Dochody majątkowe" sheetId="5" r:id="rId5"/>
    <sheet name="Wydatki ogółem" sheetId="6" r:id="rId6"/>
    <sheet name="Wydatki bieżące" sheetId="7" r:id="rId7"/>
    <sheet name="Wydatki majątkowe" sheetId="8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8" l="1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I2" i="8"/>
  <c r="I540" i="7"/>
  <c r="I539" i="7"/>
  <c r="I538" i="7"/>
  <c r="I537" i="7"/>
  <c r="I536" i="7"/>
  <c r="I535" i="7"/>
  <c r="I534" i="7"/>
  <c r="I533" i="7"/>
  <c r="I532" i="7"/>
  <c r="I531" i="7"/>
  <c r="I530" i="7"/>
  <c r="I529" i="7"/>
  <c r="I528" i="7"/>
  <c r="I527" i="7"/>
  <c r="I526" i="7"/>
  <c r="I525" i="7"/>
  <c r="I524" i="7"/>
  <c r="I523" i="7"/>
  <c r="I522" i="7"/>
  <c r="I521" i="7"/>
  <c r="I520" i="7"/>
  <c r="I519" i="7"/>
  <c r="I518" i="7"/>
  <c r="I517" i="7"/>
  <c r="I516" i="7"/>
  <c r="I515" i="7"/>
  <c r="I514" i="7"/>
  <c r="I513" i="7"/>
  <c r="I512" i="7"/>
  <c r="I511" i="7"/>
  <c r="I510" i="7"/>
  <c r="I509" i="7"/>
  <c r="I508" i="7"/>
  <c r="I507" i="7"/>
  <c r="I506" i="7"/>
  <c r="I505" i="7"/>
  <c r="I504" i="7"/>
  <c r="I503" i="7"/>
  <c r="I502" i="7"/>
  <c r="I501" i="7"/>
  <c r="I500" i="7"/>
  <c r="I499" i="7"/>
  <c r="I498" i="7"/>
  <c r="I497" i="7"/>
  <c r="I496" i="7"/>
  <c r="I495" i="7"/>
  <c r="I494" i="7"/>
  <c r="I493" i="7"/>
  <c r="I492" i="7"/>
  <c r="I491" i="7"/>
  <c r="I490" i="7"/>
  <c r="I489" i="7"/>
  <c r="I488" i="7"/>
  <c r="I487" i="7"/>
  <c r="I486" i="7"/>
  <c r="I485" i="7"/>
  <c r="I484" i="7"/>
  <c r="I483" i="7"/>
  <c r="I482" i="7"/>
  <c r="I481" i="7"/>
  <c r="I480" i="7"/>
  <c r="I479" i="7"/>
  <c r="I478" i="7"/>
  <c r="I477" i="7"/>
  <c r="I476" i="7"/>
  <c r="I475" i="7"/>
  <c r="I474" i="7"/>
  <c r="I473" i="7"/>
  <c r="I472" i="7"/>
  <c r="I471" i="7"/>
  <c r="I470" i="7"/>
  <c r="I469" i="7"/>
  <c r="I468" i="7"/>
  <c r="I467" i="7"/>
  <c r="I466" i="7"/>
  <c r="I465" i="7"/>
  <c r="I464" i="7"/>
  <c r="I463" i="7"/>
  <c r="I462" i="7"/>
  <c r="I461" i="7"/>
  <c r="I460" i="7"/>
  <c r="I459" i="7"/>
  <c r="I458" i="7"/>
  <c r="I457" i="7"/>
  <c r="I456" i="7"/>
  <c r="I455" i="7"/>
  <c r="I454" i="7"/>
  <c r="I453" i="7"/>
  <c r="I452" i="7"/>
  <c r="I451" i="7"/>
  <c r="I450" i="7"/>
  <c r="I449" i="7"/>
  <c r="I448" i="7"/>
  <c r="I447" i="7"/>
  <c r="I446" i="7"/>
  <c r="I445" i="7"/>
  <c r="I444" i="7"/>
  <c r="I443" i="7"/>
  <c r="I442" i="7"/>
  <c r="I441" i="7"/>
  <c r="I440" i="7"/>
  <c r="I439" i="7"/>
  <c r="I438" i="7"/>
  <c r="I437" i="7"/>
  <c r="I436" i="7"/>
  <c r="I435" i="7"/>
  <c r="I434" i="7"/>
  <c r="I433" i="7"/>
  <c r="I432" i="7"/>
  <c r="I431" i="7"/>
  <c r="I430" i="7"/>
  <c r="I429" i="7"/>
  <c r="I428" i="7"/>
  <c r="I427" i="7"/>
  <c r="I426" i="7"/>
  <c r="I425" i="7"/>
  <c r="I424" i="7"/>
  <c r="I423" i="7"/>
  <c r="I422" i="7"/>
  <c r="I421" i="7"/>
  <c r="I420" i="7"/>
  <c r="I419" i="7"/>
  <c r="I418" i="7"/>
  <c r="I417" i="7"/>
  <c r="I416" i="7"/>
  <c r="I415" i="7"/>
  <c r="I414" i="7"/>
  <c r="I413" i="7"/>
  <c r="I412" i="7"/>
  <c r="I411" i="7"/>
  <c r="I410" i="7"/>
  <c r="I409" i="7"/>
  <c r="I408" i="7"/>
  <c r="I407" i="7"/>
  <c r="I406" i="7"/>
  <c r="I405" i="7"/>
  <c r="I404" i="7"/>
  <c r="I403" i="7"/>
  <c r="I402" i="7"/>
  <c r="I401" i="7"/>
  <c r="I400" i="7"/>
  <c r="I399" i="7"/>
  <c r="I398" i="7"/>
  <c r="I397" i="7"/>
  <c r="I396" i="7"/>
  <c r="I395" i="7"/>
  <c r="I394" i="7"/>
  <c r="I393" i="7"/>
  <c r="I392" i="7"/>
  <c r="I391" i="7"/>
  <c r="I390" i="7"/>
  <c r="I389" i="7"/>
  <c r="I388" i="7"/>
  <c r="I387" i="7"/>
  <c r="I386" i="7"/>
  <c r="I385" i="7"/>
  <c r="I384" i="7"/>
  <c r="I383" i="7"/>
  <c r="I382" i="7"/>
  <c r="I381" i="7"/>
  <c r="I380" i="7"/>
  <c r="I379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  <c r="I563" i="6"/>
  <c r="I562" i="6"/>
  <c r="I561" i="6"/>
  <c r="I560" i="6"/>
  <c r="I559" i="6"/>
  <c r="I558" i="6"/>
  <c r="I557" i="6"/>
  <c r="I556" i="6"/>
  <c r="I555" i="6"/>
  <c r="I554" i="6"/>
  <c r="I553" i="6"/>
  <c r="I552" i="6"/>
  <c r="I551" i="6"/>
  <c r="I550" i="6"/>
  <c r="I549" i="6"/>
  <c r="I548" i="6"/>
  <c r="I547" i="6"/>
  <c r="I546" i="6"/>
  <c r="I545" i="6"/>
  <c r="I544" i="6"/>
  <c r="I543" i="6"/>
  <c r="I542" i="6"/>
  <c r="I541" i="6"/>
  <c r="I540" i="6"/>
  <c r="I539" i="6"/>
  <c r="I538" i="6"/>
  <c r="I537" i="6"/>
  <c r="I536" i="6"/>
  <c r="I535" i="6"/>
  <c r="I534" i="6"/>
  <c r="I533" i="6"/>
  <c r="I532" i="6"/>
  <c r="I531" i="6"/>
  <c r="I530" i="6"/>
  <c r="I529" i="6"/>
  <c r="I528" i="6"/>
  <c r="I527" i="6"/>
  <c r="I526" i="6"/>
  <c r="I525" i="6"/>
  <c r="I524" i="6"/>
  <c r="I523" i="6"/>
  <c r="I522" i="6"/>
  <c r="I521" i="6"/>
  <c r="I520" i="6"/>
  <c r="I519" i="6"/>
  <c r="I518" i="6"/>
  <c r="I517" i="6"/>
  <c r="I516" i="6"/>
  <c r="I515" i="6"/>
  <c r="I514" i="6"/>
  <c r="I513" i="6"/>
  <c r="I512" i="6"/>
  <c r="I511" i="6"/>
  <c r="I510" i="6"/>
  <c r="I509" i="6"/>
  <c r="I508" i="6"/>
  <c r="I507" i="6"/>
  <c r="I506" i="6"/>
  <c r="I505" i="6"/>
  <c r="I504" i="6"/>
  <c r="I503" i="6"/>
  <c r="I502" i="6"/>
  <c r="I501" i="6"/>
  <c r="I500" i="6"/>
  <c r="I499" i="6"/>
  <c r="I498" i="6"/>
  <c r="I497" i="6"/>
  <c r="I496" i="6"/>
  <c r="I495" i="6"/>
  <c r="I494" i="6"/>
  <c r="I493" i="6"/>
  <c r="I492" i="6"/>
  <c r="I491" i="6"/>
  <c r="I490" i="6"/>
  <c r="I489" i="6"/>
  <c r="I488" i="6"/>
  <c r="I487" i="6"/>
  <c r="I486" i="6"/>
  <c r="I485" i="6"/>
  <c r="I484" i="6"/>
  <c r="I483" i="6"/>
  <c r="I482" i="6"/>
  <c r="I481" i="6"/>
  <c r="I480" i="6"/>
  <c r="I479" i="6"/>
  <c r="I478" i="6"/>
  <c r="I477" i="6"/>
  <c r="I476" i="6"/>
  <c r="I475" i="6"/>
  <c r="I474" i="6"/>
  <c r="I473" i="6"/>
  <c r="I472" i="6"/>
  <c r="I471" i="6"/>
  <c r="I470" i="6"/>
  <c r="I469" i="6"/>
  <c r="I468" i="6"/>
  <c r="I467" i="6"/>
  <c r="I466" i="6"/>
  <c r="I465" i="6"/>
  <c r="I464" i="6"/>
  <c r="I463" i="6"/>
  <c r="I462" i="6"/>
  <c r="I461" i="6"/>
  <c r="I460" i="6"/>
  <c r="I459" i="6"/>
  <c r="I458" i="6"/>
  <c r="I457" i="6"/>
  <c r="I456" i="6"/>
  <c r="I455" i="6"/>
  <c r="I454" i="6"/>
  <c r="I453" i="6"/>
  <c r="I452" i="6"/>
  <c r="I451" i="6"/>
  <c r="I450" i="6"/>
  <c r="I449" i="6"/>
  <c r="I448" i="6"/>
  <c r="I447" i="6"/>
  <c r="I446" i="6"/>
  <c r="I445" i="6"/>
  <c r="I444" i="6"/>
  <c r="I443" i="6"/>
  <c r="I442" i="6"/>
  <c r="I441" i="6"/>
  <c r="I440" i="6"/>
  <c r="I439" i="6"/>
  <c r="I438" i="6"/>
  <c r="I437" i="6"/>
  <c r="I436" i="6"/>
  <c r="I435" i="6"/>
  <c r="I434" i="6"/>
  <c r="I433" i="6"/>
  <c r="I432" i="6"/>
  <c r="I431" i="6"/>
  <c r="I430" i="6"/>
  <c r="I429" i="6"/>
  <c r="I428" i="6"/>
  <c r="I427" i="6"/>
  <c r="I426" i="6"/>
  <c r="I425" i="6"/>
  <c r="I424" i="6"/>
  <c r="I423" i="6"/>
  <c r="I422" i="6"/>
  <c r="I421" i="6"/>
  <c r="I420" i="6"/>
  <c r="I419" i="6"/>
  <c r="I418" i="6"/>
  <c r="I417" i="6"/>
  <c r="I416" i="6"/>
  <c r="I415" i="6"/>
  <c r="I414" i="6"/>
  <c r="I413" i="6"/>
  <c r="I412" i="6"/>
  <c r="I411" i="6"/>
  <c r="I410" i="6"/>
  <c r="I409" i="6"/>
  <c r="I408" i="6"/>
  <c r="I407" i="6"/>
  <c r="I406" i="6"/>
  <c r="I405" i="6"/>
  <c r="I404" i="6"/>
  <c r="I403" i="6"/>
  <c r="I402" i="6"/>
  <c r="I401" i="6"/>
  <c r="I400" i="6"/>
  <c r="I399" i="6"/>
  <c r="I398" i="6"/>
  <c r="I397" i="6"/>
  <c r="I396" i="6"/>
  <c r="I395" i="6"/>
  <c r="I394" i="6"/>
  <c r="I393" i="6"/>
  <c r="I392" i="6"/>
  <c r="I391" i="6"/>
  <c r="I390" i="6"/>
  <c r="I389" i="6"/>
  <c r="I388" i="6"/>
  <c r="I387" i="6"/>
  <c r="I386" i="6"/>
  <c r="I385" i="6"/>
  <c r="I384" i="6"/>
  <c r="I383" i="6"/>
  <c r="I382" i="6"/>
  <c r="I381" i="6"/>
  <c r="I380" i="6"/>
  <c r="I379" i="6"/>
  <c r="I378" i="6"/>
  <c r="I377" i="6"/>
  <c r="I376" i="6"/>
  <c r="I375" i="6"/>
  <c r="I374" i="6"/>
  <c r="I373" i="6"/>
  <c r="I372" i="6"/>
  <c r="I371" i="6"/>
  <c r="I370" i="6"/>
  <c r="I369" i="6"/>
  <c r="I368" i="6"/>
  <c r="I367" i="6"/>
  <c r="I366" i="6"/>
  <c r="I365" i="6"/>
  <c r="I364" i="6"/>
  <c r="I363" i="6"/>
  <c r="I362" i="6"/>
  <c r="I361" i="6"/>
  <c r="I360" i="6"/>
  <c r="I359" i="6"/>
  <c r="I358" i="6"/>
  <c r="I357" i="6"/>
  <c r="I356" i="6"/>
  <c r="I355" i="6"/>
  <c r="I354" i="6"/>
  <c r="I353" i="6"/>
  <c r="I352" i="6"/>
  <c r="I351" i="6"/>
  <c r="I350" i="6"/>
  <c r="I349" i="6"/>
  <c r="I348" i="6"/>
  <c r="I347" i="6"/>
  <c r="I346" i="6"/>
  <c r="I345" i="6"/>
  <c r="I344" i="6"/>
  <c r="I343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3" i="6"/>
  <c r="I322" i="6"/>
  <c r="I321" i="6"/>
  <c r="I320" i="6"/>
  <c r="I319" i="6"/>
  <c r="I318" i="6"/>
  <c r="I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" i="6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J27" i="2"/>
  <c r="J26" i="2"/>
  <c r="J25" i="2"/>
  <c r="J24" i="2"/>
  <c r="J23" i="2"/>
  <c r="J22" i="2"/>
  <c r="J21" i="2"/>
  <c r="J20" i="2"/>
  <c r="L19" i="2"/>
  <c r="K19" i="2"/>
  <c r="I19" i="2"/>
  <c r="H19" i="2"/>
  <c r="G19" i="2"/>
  <c r="F19" i="2"/>
  <c r="J18" i="2"/>
  <c r="J17" i="2"/>
  <c r="J16" i="2"/>
  <c r="L15" i="2"/>
  <c r="K15" i="2"/>
  <c r="I15" i="2"/>
  <c r="I14" i="2" s="1"/>
  <c r="H15" i="2"/>
  <c r="G15" i="2"/>
  <c r="G14" i="2" s="1"/>
  <c r="F15" i="2"/>
  <c r="F14" i="2" s="1"/>
  <c r="K14" i="2"/>
  <c r="L13" i="2"/>
  <c r="K13" i="2"/>
  <c r="I13" i="2"/>
  <c r="H13" i="2"/>
  <c r="J13" i="2" s="1"/>
  <c r="G13" i="2"/>
  <c r="F13" i="2"/>
  <c r="L12" i="2"/>
  <c r="K12" i="2"/>
  <c r="I12" i="2"/>
  <c r="H12" i="2"/>
  <c r="J12" i="2" s="1"/>
  <c r="G12" i="2"/>
  <c r="F12" i="2"/>
  <c r="J10" i="2"/>
  <c r="J9" i="2"/>
  <c r="L8" i="2"/>
  <c r="K8" i="2"/>
  <c r="I8" i="2"/>
  <c r="H8" i="2"/>
  <c r="G8" i="2"/>
  <c r="F8" i="2"/>
  <c r="L7" i="2"/>
  <c r="K7" i="2"/>
  <c r="I7" i="2"/>
  <c r="H7" i="2"/>
  <c r="H6" i="2" s="1"/>
  <c r="G7" i="2"/>
  <c r="F7" i="2"/>
  <c r="F4" i="2" s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1" i="1"/>
  <c r="G59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9" i="1"/>
  <c r="G28" i="1"/>
  <c r="G27" i="1"/>
  <c r="G25" i="1"/>
  <c r="G24" i="1"/>
  <c r="G23" i="1"/>
  <c r="G21" i="1"/>
  <c r="G20" i="1"/>
  <c r="G19" i="1"/>
  <c r="G18" i="1"/>
  <c r="G17" i="1"/>
  <c r="G16" i="1"/>
  <c r="G14" i="1"/>
  <c r="G13" i="1"/>
  <c r="G12" i="1"/>
  <c r="G10" i="1"/>
  <c r="G9" i="1"/>
  <c r="G8" i="1"/>
  <c r="G7" i="1"/>
  <c r="G6" i="1"/>
  <c r="G5" i="1"/>
  <c r="G4" i="1"/>
  <c r="G3" i="1"/>
  <c r="H14" i="2" l="1"/>
  <c r="L14" i="2"/>
  <c r="F11" i="2"/>
  <c r="L6" i="2"/>
  <c r="L5" i="2"/>
  <c r="J15" i="2"/>
  <c r="K5" i="2"/>
  <c r="I4" i="2"/>
  <c r="F84" i="1" s="1"/>
  <c r="G84" i="1" s="1"/>
  <c r="F5" i="2"/>
  <c r="G11" i="2"/>
  <c r="G5" i="2"/>
  <c r="K11" i="2"/>
  <c r="I11" i="2"/>
  <c r="J8" i="2"/>
  <c r="K4" i="2"/>
  <c r="G4" i="2"/>
  <c r="H5" i="2"/>
  <c r="L11" i="2"/>
  <c r="L3" i="2" s="1"/>
  <c r="J14" i="2"/>
  <c r="I6" i="2"/>
  <c r="J7" i="2"/>
  <c r="H4" i="2"/>
  <c r="J4" i="2" s="1"/>
  <c r="L4" i="2"/>
  <c r="I5" i="2"/>
  <c r="F85" i="1" s="1"/>
  <c r="G85" i="1" s="1"/>
  <c r="F6" i="2"/>
  <c r="F3" i="2" s="1"/>
  <c r="G6" i="2"/>
  <c r="G3" i="2" s="1"/>
  <c r="K6" i="2"/>
  <c r="H11" i="2"/>
  <c r="J11" i="2" s="1"/>
  <c r="J19" i="2"/>
  <c r="K3" i="2" l="1"/>
  <c r="I3" i="2"/>
  <c r="F83" i="1" s="1"/>
  <c r="G83" i="1" s="1"/>
  <c r="J6" i="2"/>
  <c r="J5" i="2"/>
  <c r="H3" i="2"/>
  <c r="J3" i="2" l="1"/>
</calcChain>
</file>

<file path=xl/sharedStrings.xml><?xml version="1.0" encoding="utf-8"?>
<sst xmlns="http://schemas.openxmlformats.org/spreadsheetml/2006/main" count="8420" uniqueCount="691">
  <si>
    <t>Lp.</t>
  </si>
  <si>
    <t>Wyszczególnienie</t>
  </si>
  <si>
    <t>Plan 2022 – UCHWAŁA WPF</t>
  </si>
  <si>
    <t>Plan 2022 – ZMIANA WPF PÓŁROCZE</t>
  </si>
  <si>
    <t>Plan wg stanu budżetu na dzień 30.06.2022</t>
  </si>
  <si>
    <t>Wykonanie I półrocze 2022</t>
  </si>
  <si>
    <t>Wykonanie planu (względem planu na I półrocze 2022)</t>
  </si>
  <si>
    <t>2023</t>
  </si>
  <si>
    <t>2024</t>
  </si>
  <si>
    <t>2025</t>
  </si>
  <si>
    <t>2026</t>
  </si>
  <si>
    <t>2027</t>
  </si>
  <si>
    <t>2028</t>
  </si>
  <si>
    <t>2029</t>
  </si>
  <si>
    <t>2030</t>
  </si>
  <si>
    <t>1</t>
  </si>
  <si>
    <t>Dochody ogółem</t>
  </si>
  <si>
    <t>1.1</t>
  </si>
  <si>
    <t>Dochody bieżące, z tego:</t>
  </si>
  <si>
    <t>1.1.1</t>
  </si>
  <si>
    <t>dochody z tytułu udziału we wpływach z podatku dochodowego od osób fizycznych</t>
  </si>
  <si>
    <t>1.1.2</t>
  </si>
  <si>
    <t>dochody z tytułu udziału we wpływach z 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</si>
  <si>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</si>
  <si>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</si>
  <si>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</si>
  <si>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</si>
  <si>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</si>
  <si>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 tym:</t>
  </si>
  <si>
    <t>1.1.5.1</t>
  </si>
  <si>
    <t>z podatku od nieruchomości</t>
  </si>
  <si>
    <t>1.1.x</t>
  </si>
  <si>
    <t>Inne</t>
  </si>
  <si>
    <t>1.2</t>
  </si>
  <si>
    <t>Dochody majątkowe, w tym:</t>
  </si>
  <si>
    <t>1.2.1</t>
  </si>
  <si>
    <t>ze sprzedaży majątku</t>
  </si>
  <si>
    <t>1.2.2</t>
  </si>
  <si>
    <t>z tytułu dotacji oraz środków przeznaczonych na inwestycje</t>
  </si>
  <si>
    <t>1.2.x</t>
  </si>
  <si>
    <t>2</t>
  </si>
  <si>
    <t>Wydatki ogółem</t>
  </si>
  <si>
    <t>2.1</t>
  </si>
  <si>
    <t>Wydatki bieżące, w tym:</t>
  </si>
  <si>
    <t>2.1.1</t>
  </si>
  <si>
    <t>na wynagrodzenia i składki od nich naliczane</t>
  </si>
  <si>
    <t>2.1.2</t>
  </si>
  <si>
    <t>z tytułu poręczeń i gwarancji, w tym:</t>
  </si>
  <si>
    <t>2.1.2.1</t>
  </si>
  <si>
    <t>gwarancje i poręczenia podlegające wyłączeniu z limitu spłaty zobowiązań, o którym mowa w art. 243 ustawy</t>
  </si>
  <si>
    <t>2.1.3</t>
  </si>
  <si>
    <t>wydatki na obsługę długu, w tym:</t>
  </si>
  <si>
    <t>2.1.3.x</t>
  </si>
  <si>
    <t>odsetki i dyskonto</t>
  </si>
  <si>
    <t>2.1.3.1</t>
  </si>
  <si>
    <t>odsetki i dyskonto podlegające wyłączeniu z limitu spłaty zobowiązań, o którym mowa w art. 243 ustawy, w 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</si>
  <si>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</si>
  <si>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 limitu spłaty zobowiązań, o którym mowa w art. 243 ustawy, z tytułu zobowiązań zaciągniętych na wkład krajowy</t>
  </si>
  <si>
    <t>2.1.3.3</t>
  </si>
  <si>
    <t>pozostałe odsetki i dyskonto podlegające wyłączeniu z limitu spłaty zobowiązań, o którym mowa w art. 243 ustawy</t>
  </si>
  <si>
    <t>2.1.x</t>
  </si>
  <si>
    <t>2.2</t>
  </si>
  <si>
    <t>Wydatki majątkowe, w tym:</t>
  </si>
  <si>
    <t>2.2.1</t>
  </si>
  <si>
    <t>Inwestycje i zakupy inwestycyjne, o których mowa w art. 236 ust. 4 pkt 1 ustawy, w tym:</t>
  </si>
  <si>
    <t>2.2.1.1</t>
  </si>
  <si>
    <t>wydatki o charakterze dotacyjnym na inwestycje i zakupy inwestycyjne</t>
  </si>
  <si>
    <t>2.2.x</t>
  </si>
  <si>
    <t>3</t>
  </si>
  <si>
    <t>Wynik budżetu</t>
  </si>
  <si>
    <t>3.1</t>
  </si>
  <si>
    <t>Kwota prognozowanej nadwyżki budżetu przeznaczana na spłatę kredytów, pożyczek i wykup papierów wartościowych</t>
  </si>
  <si>
    <t>4</t>
  </si>
  <si>
    <t>Przychody budżetu</t>
  </si>
  <si>
    <t>4.1</t>
  </si>
  <si>
    <t>Kredyty, pożyczki, emisja papierów wartościowych, w tym:</t>
  </si>
  <si>
    <t>4.1.1</t>
  </si>
  <si>
    <t>na pokrycie deficytu budżetu</t>
  </si>
  <si>
    <t>4.2</t>
  </si>
  <si>
    <t>Nadwyżka budżetowa z lat ubiegłych, w tym:</t>
  </si>
  <si>
    <t>4.2.1</t>
  </si>
  <si>
    <t>4.3</t>
  </si>
  <si>
    <t>Wolne środki, o których mowa w art. 217 ust. 2 pkt 6 ustawy, w tym:</t>
  </si>
  <si>
    <t>4.3.1</t>
  </si>
  <si>
    <t>4.4</t>
  </si>
  <si>
    <t>Spłaty udzielonych pożyczek w latach ubiegłych, w tym:</t>
  </si>
  <si>
    <t>4.4.1</t>
  </si>
  <si>
    <t>4.5</t>
  </si>
  <si>
    <t>Inne przychody niezwiązane z zaciągnięciem długu, w tym:</t>
  </si>
  <si>
    <t>4.5.1</t>
  </si>
  <si>
    <t>5</t>
  </si>
  <si>
    <t>Rozchody budżetu</t>
  </si>
  <si>
    <t>5.1</t>
  </si>
  <si>
    <t>Spłaty rat kapitałowych kredytów i pożyczek oraz wykup papierów wartościowych, w tym:</t>
  </si>
  <si>
    <t>5.1.1</t>
  </si>
  <si>
    <t>łączna kwota przypadających na dany rok kwot ustawowych wyłączeń z limitu spłaty zobowiązań, w tym:</t>
  </si>
  <si>
    <t>5.1.1.1</t>
  </si>
  <si>
    <t>kwota przypadających na dany rok kwot wyłączeń określonych w art. 243 ust. 3 ustawy</t>
  </si>
  <si>
    <t>5.1.1.2</t>
  </si>
  <si>
    <t>kwota przypadających na dany rok kwot wyłączeń określonych w art. 243 ust. 3a ustawy</t>
  </si>
  <si>
    <t>5.1.1.3</t>
  </si>
  <si>
    <t>kwota wyłączeń z tytułu wcześniejszej spłaty zobowiązań, określonych w art. 243 ust. 3b ustawy, z tego:</t>
  </si>
  <si>
    <t>5.1.1.3.1</t>
  </si>
  <si>
    <t>środkami nowego zobowiązania</t>
  </si>
  <si>
    <t>5.1.1.3.2</t>
  </si>
  <si>
    <t>wolnymi środkami, o których mowa w art. 217 ust. 2 pkt 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</si>
  <si>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</si>
  <si>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</si>
  <si>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</si>
  <si>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</si>
  <si>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</si>
  <si>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rozchody, niezwiązane ze spłatą długu</t>
  </si>
  <si>
    <t>6</t>
  </si>
  <si>
    <t>Kwota długu, w tym:</t>
  </si>
  <si>
    <t>6.1</t>
  </si>
  <si>
    <t>kwota długu, którego planowana spłata dokona się z wydatków</t>
  </si>
  <si>
    <t>7</t>
  </si>
  <si>
    <t>Relacja zrównoważenia wydatków bieżących, o której mowa w art. 242 ustawy</t>
  </si>
  <si>
    <t/>
  </si>
  <si>
    <t>7.1</t>
  </si>
  <si>
    <t>Różnica między dochodami bieżącymi a wydatkami bieżącymi</t>
  </si>
  <si>
    <t>7.2</t>
  </si>
  <si>
    <t>Różnica między dochodami bieżącymi, skorygowanymi o środki, a wydatkami bieżącymi</t>
  </si>
  <si>
    <t>7.2.x</t>
  </si>
  <si>
    <t>Relacja z art. 242 ust. 1 ustawy o finansach publicznych skorygowana o planowane wydatki bieżące na realizację zadań związanych z pomocom obywatelom Ukrainy oraz organizacją Igrzysk</t>
  </si>
  <si>
    <t>8</t>
  </si>
  <si>
    <t>Wskaźnik spłaty zobowiązań</t>
  </si>
  <si>
    <t>8.1</t>
  </si>
  <si>
    <t>Relacja określona po lewej stronie nierówności we wzorze, o którym mowa w art. 243 ust. 1 ustawy (po uwzględnieniu zobowiązań związku współtworzonego przez jednostkę samorządu terytorialnego oraz po uwzględnieniu ustawowych wyłączeń przypadających na dany rok)</t>
  </si>
  <si>
    <t>8.2</t>
  </si>
  <si>
    <t>Relacja określona po prawej stronie nierówności we wzorze, o którym mowa w art. 243 ust. 1 ustawy, ustalona dla danego roku (wkaźnik jednoroczny)</t>
  </si>
  <si>
    <t>8.2.x</t>
  </si>
  <si>
    <t>Wskaźnik jednoroczny określony po prawej stronie nierówności we wzorze, o którym mowa w art. 243 ust. 1 ustawy, ustalony dla danego roku (wskaźnik jednoroczny)</t>
  </si>
  <si>
    <t>8.3</t>
  </si>
  <si>
    <t>Dopuszczalny limit spłaty zobowiązań określony po prawej stronie nierówności we wzorze, o którym mowa w art. 243 ustawy, po uwzględnieniu ustawowych wyłączeń, obliczony w oparciu o plan 3. kwartału roku poprzedzającego pierwszy rok prognozy (wskaźnik ustalony w oparciu o średnią arytmetyczną z poprzednich lat)</t>
  </si>
  <si>
    <t>8.3.1</t>
  </si>
  <si>
    <t>Dopuszczalny limit spłaty zobowiązań określony po prawej stronie nierówności we wzorze, o którym mowa w art. 243 ustawy, po uwzględnieniu ustawowych wyłączeń, obliczony w oparciu o wykonanie roku poprzedzającego pierwszy rok prognozy (wskaźnik ustalony w oparciu o średnią arytmetyczną z poprzednich lat)</t>
  </si>
  <si>
    <t>8.4</t>
  </si>
  <si>
    <t>Informacja o spełnieniu wskaźnika spłaty zobowiązań określonego w art. 243 ustawy, po uwzględnieniu zobowiązań związku współtworzonego przez jednostkę samorządu terytorialnego oraz po uwzględnieniu ustawowych wyłączeń, obliczonego w oparciu o plan 3 kwartałów roku poprzedzającego rok budżetowy</t>
  </si>
  <si>
    <t>Tak</t>
  </si>
  <si>
    <t>8.4.1</t>
  </si>
  <si>
    <t>Informacja o spełnieniu wskaźnika spłaty zobowiązań określonego w art. 243 ustawy, po uwzględnieniu zobowiązań związku współtworzonego przez jednostkę samorządu terytorialnego oraz po uwzględnieniu ustawowych wyłączeń, obliczonego w oparciu o wykonanie roku poprzedzającego rok budżetowy</t>
  </si>
  <si>
    <t>9</t>
  </si>
  <si>
    <t>Finansowanie programów, projektów lub zadań realizowanych z udziałem środków, o których mowa w art. 5 ust. 1 pkt 2 i 3 ustawy</t>
  </si>
  <si>
    <t>9.1</t>
  </si>
  <si>
    <t>Dochody bieżące na programy, projekty lub zadania finansowe z udziałem środków, o których mowa w art. 5 ust. 1 pkt 2 i 3 ustawy</t>
  </si>
  <si>
    <t>9.1.1</t>
  </si>
  <si>
    <t>Dotacje i środki o charakterze bieżącym na realizację programu, projektu lub zadania finansowanego z udziałem środków, o których mowa w art. 5 ust. 1 pkt 2 ustawy, w tym:</t>
  </si>
  <si>
    <t>9.1.1.1</t>
  </si>
  <si>
    <t>środki określone w art. 5 ust. 1 pkt 2 ustawy</t>
  </si>
  <si>
    <t>9.2</t>
  </si>
  <si>
    <t>Dochody majątkowe na programy, projekty lub zadania finansowe z udziałem środków, o których mowa w art. 5 ust. 1 pkt 2 i 3 ustawy</t>
  </si>
  <si>
    <t>9.2.1</t>
  </si>
  <si>
    <t>Dochody majątkowe na programy, projekty lub zadania finansowe z udziałem środków, o których mowa w art. 5 ust. 1 pkt 2 ustawy, w tym:</t>
  </si>
  <si>
    <t>9.2.1.1</t>
  </si>
  <si>
    <t>9.3</t>
  </si>
  <si>
    <t>Wydatki bieżące na programy, projekty lub zadania finansowe z udziałem środków, o których mowa w art. 5 ust. 1 pkt 2 i 3 ustawy</t>
  </si>
  <si>
    <t>9.3.1</t>
  </si>
  <si>
    <t>Wydatki bieżące na programy, projekty lub zadania finansowe z udziałem środków, o których mowa w art. 5 ust. 1 pkt 2 ustawy, w tym:</t>
  </si>
  <si>
    <t>9.3.1.1</t>
  </si>
  <si>
    <t>finansowane środkami określonymi w art. 5 ust. 1 pkt 2 ustawy</t>
  </si>
  <si>
    <t>9.4</t>
  </si>
  <si>
    <t>Wydatki majątkowe na programy, projekty lub zadania finansowe z udziałem środków, o których mowa w art. 5 ust. 1 pkt 2 i 3 ustawy</t>
  </si>
  <si>
    <t>9.4.1</t>
  </si>
  <si>
    <t>Wydatki majątkowe na programy, projekty lub zadania finansowe z udziałem środków, o których mowa w art. 5 ust. 1 pkt 2 ustawy, w tym:</t>
  </si>
  <si>
    <t>9.4.1.1</t>
  </si>
  <si>
    <t>10</t>
  </si>
  <si>
    <t>Informacje uzupełniające o wybranych kategoriach finansowych</t>
  </si>
  <si>
    <t>10.1</t>
  </si>
  <si>
    <t>Wydatki objęte limitem, o którym mowa w art. 226 ust. 3 pkt 4 ustawy, z 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</si>
  <si>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</si>
  <si>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</si>
  <si>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</si>
  <si>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</si>
  <si>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</si>
  <si>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</si>
  <si>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</si>
  <si>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 związku z likwidacją lub przekształceniem samodzielnego publicznego zakładu opieki zdrowotnej</t>
  </si>
  <si>
    <t>10.4</t>
  </si>
  <si>
    <t>Kwota zobowiązań związku współtworzonego przez jednostkę samorządu terytorialnego przypadających do spłaty w danym roku budżetowym, podlegająca doliczeniu zgodnie z art. 244 ustawy</t>
  </si>
  <si>
    <t>10.5</t>
  </si>
  <si>
    <t>Kwota zobowiązań wynikających z przejęcia przez jednostkę samorządu terytorialnego zobowiązań po likwidowanych i przekształcanych samorządowych osobach prawnych</t>
  </si>
  <si>
    <t>10.6</t>
  </si>
  <si>
    <t>Spłaty, o których mowa w poz. 5.1., wynikające wyłącznie z tytułu zobowiązań już zaciągniętych</t>
  </si>
  <si>
    <t>10.7</t>
  </si>
  <si>
    <t>Wydatki zmniejszające dług, w tym:</t>
  </si>
  <si>
    <t>10.7.1</t>
  </si>
  <si>
    <t>spłata zobowiązań wymagalnych z lat poprzednich, innych niż w poz. 10.7.3</t>
  </si>
  <si>
    <t>10.7.2</t>
  </si>
  <si>
    <t>spłata zobowiązań zaliczanych do tytułu dłużnego – kredyt i pożyczka, w tym:</t>
  </si>
  <si>
    <t>10.7.2.1</t>
  </si>
  <si>
    <t>zobowiązań zaciągniętych po dniu 1 stycznia 2019 r.</t>
  </si>
  <si>
    <t>10.7.2.1.1</t>
  </si>
  <si>
    <t>dokonywana w formie wydatku bieżącego</t>
  </si>
  <si>
    <t>10.7.3</t>
  </si>
  <si>
    <t>wypłaty z tytułu wymagalnych poręczeń i gwarancji</t>
  </si>
  <si>
    <t>10.8</t>
  </si>
  <si>
    <t>Kwota wzrostu(+)/spadku(−) kwoty długu wynikająca z operacji niekasowych (m.in. umorzenia, różnice kursowe)</t>
  </si>
  <si>
    <t>10.9</t>
  </si>
  <si>
    <t>Wcześniejsza spłata zobowiązań, wyłączona z limitu spłaty zobowiązań, dokonywana w formie wydatków budżetowych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</si>
  <si>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</si>
  <si>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</si>
  <si>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10.11</t>
  </si>
  <si>
    <t>Wydatki bieżące podlegające ustawowemu wyłączeniu z limitu spłaty zobowiązań</t>
  </si>
  <si>
    <t>10.11.x</t>
  </si>
  <si>
    <t>Planowane wydatki bieżące podlegające ustawowemu wyłączeniu z limitu spłaty zobowiązań</t>
  </si>
  <si>
    <t>13</t>
  </si>
  <si>
    <t>Rozliczenie budżetu</t>
  </si>
  <si>
    <t>13z</t>
  </si>
  <si>
    <t>Zdolność inwestycyjna</t>
  </si>
  <si>
    <t>Nazwa i cel</t>
  </si>
  <si>
    <t>Jednostka</t>
  </si>
  <si>
    <t>Od</t>
  </si>
  <si>
    <t>Do</t>
  </si>
  <si>
    <t>Nakłady</t>
  </si>
  <si>
    <t>Plan na 1.01.2022 r.</t>
  </si>
  <si>
    <t>Plan po zmianach na 30.06.2022 r.</t>
  </si>
  <si>
    <t>Wykonanie</t>
  </si>
  <si>
    <t>Stopień realizacji w I półroczu 2022 r.</t>
  </si>
  <si>
    <t>Limit zobowiązań</t>
  </si>
  <si>
    <t>Uwagi</t>
  </si>
  <si>
    <t>Przedsięwzięcia razem</t>
  </si>
  <si>
    <t>1.a</t>
  </si>
  <si>
    <t>- wydatki bieżące</t>
  </si>
  <si>
    <t>1.b</t>
  </si>
  <si>
    <t>- wydatki majątkowe</t>
  </si>
  <si>
    <t>Wydatki na programy, projekty lub zadania związane z programami realizowanymi z udziałem środków, o których mowa w art.5 ust.1 pkt 2 i 3 ustawy z dnia 27 sierpnia 2009.r. o finansach publicznych (Dz.U.Nr 157, poz.1240,z późn.zm.):</t>
  </si>
  <si>
    <t>1.1.2.1</t>
  </si>
  <si>
    <t>BUDOWA ŚWIETLICY WIEJSKIEJ W MIEJSCOWOŚCI MIECHĘCINO - POPRAWA JAKOŚCI DZIAŁANIA SPOŁECZNOŚCI WIEJSKIEJ</t>
  </si>
  <si>
    <t>URZĄD GMINY</t>
  </si>
  <si>
    <t>1.1.2.2</t>
  </si>
  <si>
    <t>BUDOWA ŚWIETLICY WIEJSKIEJ W MIEJSCOWOŚCI KŁOPOTOWO - POPRAWA JAKOŚCI DZIAŁANIA SPOŁECZNOŚCI WIEJSKIEJ</t>
  </si>
  <si>
    <t>Wydatki na programy, projekty lub zadania związane z umowami partnerstwa publiczno-prywatnego:</t>
  </si>
  <si>
    <t>1.3</t>
  </si>
  <si>
    <t>Wydatki na programy, projekty lub zadania pozostałe (inne niż wymienione w pkt 1.1 i 1.2):</t>
  </si>
  <si>
    <t>1.3.1</t>
  </si>
  <si>
    <t>1.3.1.1</t>
  </si>
  <si>
    <t xml:space="preserve">Strategia Rozwoju Ponadlokalnego dla Koszalińsko-Kołobrzesko-Białogardzkiego Obszaru Funkcjonalnego na lata 2021-2030 - </t>
  </si>
  <si>
    <t>1.3.1.2</t>
  </si>
  <si>
    <t>Odbiór, transport i zagospodarowanie odpadów komunalnych z nieruchomości zamieszkałych z terenu gminy Dygowo - Zapewnienie utrzymania czystości na terenie gminy</t>
  </si>
  <si>
    <t>1.3.1.3</t>
  </si>
  <si>
    <t xml:space="preserve">Świadczenie usług audytu wewnętrznego  - Kontrola zarządcza </t>
  </si>
  <si>
    <t>1.3.2</t>
  </si>
  <si>
    <t>1.3.2.1</t>
  </si>
  <si>
    <t>ROZBUDOWA BUDYNKU UŻYTECZNOŚCI PUBLICZNEJ W DYGOWIE - Poprawa dostępności usług publicznych</t>
  </si>
  <si>
    <t>1.3.2.2</t>
  </si>
  <si>
    <t xml:space="preserve">Budowa drogi rowerowej wzdłuż drogi powiatowej nr 3324Z w gminie Dygowo-dokumentacja projektowa - </t>
  </si>
  <si>
    <t>1.3.2.3</t>
  </si>
  <si>
    <t>Zagospodarowanie terenu rekreacyjnego na działce Nr 629 w Dygowie - Poprawa jakości działania społeczności wiejskiej</t>
  </si>
  <si>
    <t>1.3.2.4</t>
  </si>
  <si>
    <t>PRZEBUDOWA DROGI GMINNEJ NA NAWIERZCHNIĘ Z PŁYT BETONOWYCH W JAZACH (DZIAŁKA NR 269) - POPRAWA JAKOŚCI DRÓG</t>
  </si>
  <si>
    <t>1.3.2.5</t>
  </si>
  <si>
    <t>BUDOWA SIECI WODOCIĄGOWO-KANALIZACYJNEJ NA TERENIE GMINY DYGOWO - POPRAWA DOSTĘPU MIESZKAŃCÓW DO SIECI WODNO-KANALIZACYJNEJ</t>
  </si>
  <si>
    <t>1.3.2.6</t>
  </si>
  <si>
    <t xml:space="preserve">Przebudowa sieci energetycznej w ulicy Głównej w Dygowie - Zapewnienie bezpieczeństwa mieszkańcom </t>
  </si>
  <si>
    <t>1.3.2.7</t>
  </si>
  <si>
    <t>Rozwój infrastruktury turystycznej poprzez budowę centrum rekreacyjnego wraz z remizą w miejscowości Dygowo - Zapewnienie bezpieczeństwa mieszkańcom gminy</t>
  </si>
  <si>
    <t>1.3.2.8</t>
  </si>
  <si>
    <t>BUDOWA SALI GIMNASTYCZNEJ PRZY SZKOLE PODSTAWOWEJ W CZERNINIE - ZAPEWNIENIE  ROZWOJU LOKALNEJ INFRASTRUKTURY SPORTOWEJ</t>
  </si>
  <si>
    <t>Dział</t>
  </si>
  <si>
    <t>Rozdział</t>
  </si>
  <si>
    <t>Grupa</t>
  </si>
  <si>
    <t>Paragraf</t>
  </si>
  <si>
    <t>P4</t>
  </si>
  <si>
    <t>Opis</t>
  </si>
  <si>
    <t>Plan</t>
  </si>
  <si>
    <t>Wykonanie planu</t>
  </si>
  <si>
    <t>010</t>
  </si>
  <si>
    <t>Rolnictwo i łowiectwo</t>
  </si>
  <si>
    <t>01043</t>
  </si>
  <si>
    <t>Infrastruktura wodociągowa wsi</t>
  </si>
  <si>
    <t>609</t>
  </si>
  <si>
    <t>0</t>
  </si>
  <si>
    <t>Środki z Funduszu Przeciwdziałania COVID-19 na finansowanie lub dofinansowanie kosztów realizacji inwestycji i zakupów inwestycyjnych związanych z przeciwdziałaniem COVID-19</t>
  </si>
  <si>
    <t>01095</t>
  </si>
  <si>
    <t>Pozostała działalność</t>
  </si>
  <si>
    <t>075</t>
  </si>
  <si>
    <t>Wpływy z najmu i dzierżawy składników majątkowych Skarbu Państwa, jednostek samorządu terytorialnego lub innych jednostek zaliczanych do sektora finansów publicznych oraz innych umów o podobnym charakterze</t>
  </si>
  <si>
    <t>077</t>
  </si>
  <si>
    <t>Wpłaty z tytułu odpłatnego nabycia prawa własności oraz prawa użytkowania wieczystego nieruchomości</t>
  </si>
  <si>
    <t>201</t>
  </si>
  <si>
    <t>Dotacje celowe otrzymane z budżetu państwa na realizację zadań bieżących z zakresu administracji rządowej oraz innych zadań zleconych gminie (związkom gmin, związkom powiatowo-gminnym) ustawami</t>
  </si>
  <si>
    <t>246</t>
  </si>
  <si>
    <t>Środki otrzymane od pozostałych jednostek zaliczanych do sektora finansów publicznych na realizacje zadań bieżących jednostek zaliczanych do sektora finansów publicznych</t>
  </si>
  <si>
    <t>020</t>
  </si>
  <si>
    <t>Leśnictwo</t>
  </si>
  <si>
    <t>02001</t>
  </si>
  <si>
    <t>Gospodarka leśna</t>
  </si>
  <si>
    <t>087</t>
  </si>
  <si>
    <t>Wpływy ze sprzedaży składników majątkowych</t>
  </si>
  <si>
    <t>092</t>
  </si>
  <si>
    <t>Wpływy z pozostałych odsetek</t>
  </si>
  <si>
    <t>400</t>
  </si>
  <si>
    <t>Wytwarzanie i zaopatrywanie w energię elektryczną, gaz i wodę</t>
  </si>
  <si>
    <t>40002</t>
  </si>
  <si>
    <t>Dostarczanie wody</t>
  </si>
  <si>
    <t>097</t>
  </si>
  <si>
    <t>Wpływy z różnych dochodów</t>
  </si>
  <si>
    <t>600</t>
  </si>
  <si>
    <t>Transport i łączność</t>
  </si>
  <si>
    <t>60004</t>
  </si>
  <si>
    <t>Lokalny transport zbiorowy</t>
  </si>
  <si>
    <t>295</t>
  </si>
  <si>
    <t>Wpływy ze zwrotów niewykorzystanych dotacji oraz płatności</t>
  </si>
  <si>
    <t>60016</t>
  </si>
  <si>
    <t>Drogi publiczne gminne</t>
  </si>
  <si>
    <t>663</t>
  </si>
  <si>
    <t>Dotacje celowe otrzymane z samorządu województwa na inwestycje i zakupy inwestycyjne realizowane na podstawie porozumień (umów) między jednostkami samorządu terytorialnego</t>
  </si>
  <si>
    <t>60020</t>
  </si>
  <si>
    <t>Funkcjonowanie przystanków komunikacyjnych</t>
  </si>
  <si>
    <t>049</t>
  </si>
  <si>
    <t>Wpływy z innych lokalnych opłat pobieranych przez jednostki samorządu terytorialnego na podstawie odrębnych ustaw</t>
  </si>
  <si>
    <t>630</t>
  </si>
  <si>
    <t>Turystyka</t>
  </si>
  <si>
    <t>63003</t>
  </si>
  <si>
    <t>Zadania w zakresie upowszechniania turystyki</t>
  </si>
  <si>
    <t>Dotacja celowa otrzymana z tytułu pomocy finansowej udzielanej między jednostkami samorządu terytorialnego na dofinansowanie własnych zadań inwestycyjnych i zakupów inwestycyjnych</t>
  </si>
  <si>
    <t>661</t>
  </si>
  <si>
    <t>Dotacje celowe otrzymane z gminy na inwestycje i zakupy inwestycyjne realizowane na podstawie porozumień (umów) między jednostkami samorządu terytorialnego</t>
  </si>
  <si>
    <t>665</t>
  </si>
  <si>
    <t>Wpływy z wpłat gmin i powiatów na rzecz jednostek samorządu terytorialnego oraz związków gmin, związków powiatowo-gminnych lub związków powiatów na dofinansowanie zadań inwestycyjnych i zakupów inwestycyjnych</t>
  </si>
  <si>
    <t>700</t>
  </si>
  <si>
    <t>Gospodarka mieszkaniowa</t>
  </si>
  <si>
    <t>70005</t>
  </si>
  <si>
    <t>Gospodarka gruntami i nieruchomościami</t>
  </si>
  <si>
    <t>047</t>
  </si>
  <si>
    <t>Wpływy z opłat za trwały zarząd, użytkowanie i służebności</t>
  </si>
  <si>
    <t>055</t>
  </si>
  <si>
    <t>Wpływy z opłat z tytułu użytkowania wieczystego nieruchomości</t>
  </si>
  <si>
    <t>064</t>
  </si>
  <si>
    <t>Wpływy z tytułu kosztów egzekucyjnych, opłaty komorniczej i kosztów upomnień</t>
  </si>
  <si>
    <t>094</t>
  </si>
  <si>
    <t>Wpływy z rozliczeń/zwrotów z lat ubiegłych</t>
  </si>
  <si>
    <t>70007</t>
  </si>
  <si>
    <t>Gospodarowanie mieszkaniowym zasobem gminy</t>
  </si>
  <si>
    <t>710</t>
  </si>
  <si>
    <t>Działalność usługowa</t>
  </si>
  <si>
    <t>71035</t>
  </si>
  <si>
    <t>Cmentarze</t>
  </si>
  <si>
    <t>750</t>
  </si>
  <si>
    <t>Administracja publiczna</t>
  </si>
  <si>
    <t>75011</t>
  </si>
  <si>
    <t>Urzędy wojewódzkie</t>
  </si>
  <si>
    <t>236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</si>
  <si>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</si>
  <si>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</si>
  <si>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</si>
  <si>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083</t>
  </si>
  <si>
    <t>Wpływy z usług</t>
  </si>
  <si>
    <t>205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</si>
  <si>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</si>
  <si>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</si>
  <si>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</si>
  <si>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</si>
  <si>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</si>
  <si>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</si>
  <si>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</si>
  <si>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</si>
  <si>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</si>
  <si>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095</t>
  </si>
  <si>
    <t>Wpływy z tytułu kar i odszkodowań wynikających z umów</t>
  </si>
  <si>
    <t>75495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</si>
  <si>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</si>
  <si>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</si>
  <si>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</si>
  <si>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</si>
  <si>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</t>
  </si>
  <si>
    <t>Wpływy z podatku od działalności gospodarczej osób fizycznych, opłacanego w formie karty podatkowej</t>
  </si>
  <si>
    <t>091</t>
  </si>
  <si>
    <t>Wpływy z odsetek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</si>
  <si>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</si>
  <si>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</si>
  <si>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</t>
  </si>
  <si>
    <t>Wpływy z podatku od nieruchomości</t>
  </si>
  <si>
    <t>032</t>
  </si>
  <si>
    <t>Wpływy z podatku rolnego</t>
  </si>
  <si>
    <t>033</t>
  </si>
  <si>
    <t>Wpływy z podatku leśnego</t>
  </si>
  <si>
    <t>034</t>
  </si>
  <si>
    <t>Wpływy z podatku od środków transportowych</t>
  </si>
  <si>
    <t>050</t>
  </si>
  <si>
    <t>Wpływy z podatku od czynności cywilnoprawnych</t>
  </si>
  <si>
    <t>75616</t>
  </si>
  <si>
    <t>Wpływy z podatku rolnego, podatku leśnego, podatku od spadków i darowizn, podatku od czynności cywilno-prawnych oraz podatków i opłat lokalnych od osób fizycznych</t>
  </si>
  <si>
    <t>036</t>
  </si>
  <si>
    <t>Wpływy z podatku od spadków i darowizn</t>
  </si>
  <si>
    <t>043</t>
  </si>
  <si>
    <t>Wpływy z opłaty targowej</t>
  </si>
  <si>
    <t>088</t>
  </si>
  <si>
    <t>Wpływy z opłaty prolongacyjnej</t>
  </si>
  <si>
    <t>268</t>
  </si>
  <si>
    <t>Rekompensaty utraconych dochodów w podatkach i opłatach lokalnych</t>
  </si>
  <si>
    <t>75618</t>
  </si>
  <si>
    <t>Wpływy z innych opłat stanowiących dochody jednostek samorządu terytorialnego na podstawie ustaw</t>
  </si>
  <si>
    <t>027</t>
  </si>
  <si>
    <t>Wpływy z części opłaty za zezwolenie na sprzedaż napojów alkoholowych w obrocie hurtowym</t>
  </si>
  <si>
    <t>041</t>
  </si>
  <si>
    <t>Wpływy z opłaty skarbowej</t>
  </si>
  <si>
    <t>046</t>
  </si>
  <si>
    <t>Wpływy z opłaty eksploatacyjnej</t>
  </si>
  <si>
    <t>048</t>
  </si>
  <si>
    <t>Wpływy z opłat za zezwolenia na sprzedaż napojów alkoholowych</t>
  </si>
  <si>
    <t>059</t>
  </si>
  <si>
    <t>Wpływy z opłat za koncesje i licencje</t>
  </si>
  <si>
    <t>069</t>
  </si>
  <si>
    <t>Wpływy z różnych opłat</t>
  </si>
  <si>
    <t>75621</t>
  </si>
  <si>
    <t>Udziały gmin w podatkach stanowiących dochód budżetu państwa</t>
  </si>
  <si>
    <t>001</t>
  </si>
  <si>
    <t>002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</si>
  <si>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</si>
  <si>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</si>
  <si>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</si>
  <si>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</si>
  <si>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</si>
  <si>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</si>
  <si>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</si>
  <si>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</si>
  <si>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</si>
  <si>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</si>
  <si>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</si>
  <si>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270</t>
  </si>
  <si>
    <t>Środki na dofinansowanie własnych zadań bieżących gmin, powiatów (związków gmin, związków powiatowo-gminnych, związków powiatów), samorządów województw, pozyskane z innych źródeł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</si>
  <si>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</si>
  <si>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</si>
  <si>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</si>
  <si>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</si>
  <si>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</si>
  <si>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</si>
  <si>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</si>
  <si>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</si>
  <si>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067</t>
  </si>
  <si>
    <t>Wpływy z opłat za korzystanie z wyżywienia w jednostkach realizujących zadania z zakresu wychowania przedszkolnego</t>
  </si>
  <si>
    <t>80106</t>
  </si>
  <si>
    <t>Inne formy wychowania przedszkolnego</t>
  </si>
  <si>
    <t>066</t>
  </si>
  <si>
    <t>Wpływy z opłat za korzystanie z wychowania przedszkolnego</t>
  </si>
  <si>
    <t>203</t>
  </si>
  <si>
    <t>Dotacje celowe otrzymane z budżetu państwa na realizację własnych zadań bieżących gmin (związków gmin, związków powiatowo-gminnych)</t>
  </si>
  <si>
    <t>290</t>
  </si>
  <si>
    <t>Wpływy z wpłat gmin i powiatów na rzecz innych jednostek samorządu terytorialnego oraz związków gmin, związków powiatowo-gminnych, związków powiatów, związków metropolitalnych na dofinansowanie zadań bieżących</t>
  </si>
  <si>
    <t>80195</t>
  </si>
  <si>
    <t>202</t>
  </si>
  <si>
    <t>Dotacje celowe otrzymane z budżetu państwa na zadania bieżące realizowane przez gminę na podstawie porozumień z organami administracji rządowej</t>
  </si>
  <si>
    <t>851</t>
  </si>
  <si>
    <t>Ochrona zdrowia</t>
  </si>
  <si>
    <t>85154</t>
  </si>
  <si>
    <t>Przeciwdziałanie alkoholizmowi</t>
  </si>
  <si>
    <t>85195</t>
  </si>
  <si>
    <t>218</t>
  </si>
  <si>
    <t>Środki z Funduszu Przeciwdziałania COVID-19 na finansowanie lub dofinansowanie realizacji zadań związanych z przeciwdziałaniem COVID-19</t>
  </si>
  <si>
    <t>852</t>
  </si>
  <si>
    <t>Pomoc społeczna</t>
  </si>
  <si>
    <t>85202</t>
  </si>
  <si>
    <t>Domy pomocy społecznej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</si>
  <si>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</si>
  <si>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</si>
  <si>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</si>
  <si>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Zasiłki okresowe, celowe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</si>
  <si>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</si>
  <si>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</si>
  <si>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</si>
  <si>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</si>
  <si>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</si>
  <si>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</si>
  <si>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</si>
  <si>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</si>
  <si>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</si>
  <si>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</si>
  <si>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</si>
  <si>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</si>
  <si>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</si>
  <si>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</si>
  <si>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</si>
  <si>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</si>
  <si>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85415</t>
  </si>
  <si>
    <t>Pomoc materialna dla uczniów o charakterze socjalnym</t>
  </si>
  <si>
    <t>855</t>
  </si>
  <si>
    <t>Rodzina</t>
  </si>
  <si>
    <t>85501</t>
  </si>
  <si>
    <t>Świadczenie wychowawcze</t>
  </si>
  <si>
    <t>206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</si>
  <si>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</si>
  <si>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85502</t>
  </si>
  <si>
    <t>Świadczenia rodzinne, świadczenie z funduszu alimentacyjnego oraz składki na ubezpieczenia emerytalne i rentowe z ubezpieczenia społecznego</t>
  </si>
  <si>
    <t>85513</t>
  </si>
  <si>
    <t>Składki na ubezpieczenie zdrowotne opłacane za osoby pobierające niektóre świadczenia rodzinne oraz za osoby pobierające zasiłki dla opiekunów</t>
  </si>
  <si>
    <t>85595</t>
  </si>
  <si>
    <t>900</t>
  </si>
  <si>
    <t>Gospodarka komunalna i ochrona środowiska</t>
  </si>
  <si>
    <t>90001</t>
  </si>
  <si>
    <t>Gospodarka ściekowa i ochrona wód</t>
  </si>
  <si>
    <t>90002</t>
  </si>
  <si>
    <t>Gospodarka odpadami komunalnymi</t>
  </si>
  <si>
    <t>90005</t>
  </si>
  <si>
    <t>Ochrona powietrza atmosferycznego i klimatu</t>
  </si>
  <si>
    <t>90015</t>
  </si>
  <si>
    <t>Oświetlenie ulic, placów i dróg</t>
  </si>
  <si>
    <t>90019</t>
  </si>
  <si>
    <t>Wpływy i wydatki związane z gromadzeniem środków z opłat i kar za korzystanie ze środowiska</t>
  </si>
  <si>
    <t>90026</t>
  </si>
  <si>
    <t>Pozostałe działania związane z gospodarką odpadami</t>
  </si>
  <si>
    <t>058</t>
  </si>
  <si>
    <t>Wpływy z tytułu grzywien i innych kar pieniężnych od osób prawnych i innych jednostek organizacyjnych</t>
  </si>
  <si>
    <t>90095</t>
  </si>
  <si>
    <t>921</t>
  </si>
  <si>
    <t>Kultura i ochrona dziedzictwa narodowego</t>
  </si>
  <si>
    <t>92109</t>
  </si>
  <si>
    <t>Domy i ośrodki kultury, świetlice i kluby</t>
  </si>
  <si>
    <t>625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</si>
  <si>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</si>
  <si>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92195</t>
  </si>
  <si>
    <t>926</t>
  </si>
  <si>
    <t>Kultura fizyczna</t>
  </si>
  <si>
    <t>92695</t>
  </si>
  <si>
    <t>Razem</t>
  </si>
  <si>
    <t>01008</t>
  </si>
  <si>
    <t>Melioracje wodne</t>
  </si>
  <si>
    <t>430</t>
  </si>
  <si>
    <t>Zakup usług pozostałych</t>
  </si>
  <si>
    <t>01030</t>
  </si>
  <si>
    <t>Izby rolnicze</t>
  </si>
  <si>
    <t>285</t>
  </si>
  <si>
    <t>Wpłaty gmin na rzecz izb rolniczych w wysokości 2% uzyskanych wpływów z podatku rolnego</t>
  </si>
  <si>
    <t>605</t>
  </si>
  <si>
    <t>Wydatki inwestycyjne jednostek budżetowych</t>
  </si>
  <si>
    <t>401</t>
  </si>
  <si>
    <t>Wynagrodzenia osobowe pracowników</t>
  </si>
  <si>
    <t>411</t>
  </si>
  <si>
    <t>Składki na ubezpieczenia społeczne</t>
  </si>
  <si>
    <t>412</t>
  </si>
  <si>
    <t>Składki na Fundusz Pracy oraz Fundusz Solidarnościowy</t>
  </si>
  <si>
    <t>421</t>
  </si>
  <si>
    <t>Zakup materiałów i wyposażenia</t>
  </si>
  <si>
    <t>443</t>
  </si>
  <si>
    <t>Różne opłaty i składki</t>
  </si>
  <si>
    <t>60013</t>
  </si>
  <si>
    <t>Drogi publiczne wojewódzkie</t>
  </si>
  <si>
    <t>60014</t>
  </si>
  <si>
    <t>Drogi publiczne powiatowe</t>
  </si>
  <si>
    <t>Dotacja celowa na pomoc finansową udzielaną między jednostkami samorządu terytorialnego na dofinansowanie własnych zadań inwestycyjnych i zakupów inwestycyjnych</t>
  </si>
  <si>
    <t>63095</t>
  </si>
  <si>
    <t>426</t>
  </si>
  <si>
    <t>Zakup energii</t>
  </si>
  <si>
    <t>427</t>
  </si>
  <si>
    <t>Zakup usług remontowych</t>
  </si>
  <si>
    <t>448</t>
  </si>
  <si>
    <t>Podatek od nieruchomości</t>
  </si>
  <si>
    <t>450</t>
  </si>
  <si>
    <t>Pozostałe podatki na rzecz budżetów jednostek samorządu terytorialnego</t>
  </si>
  <si>
    <t>451</t>
  </si>
  <si>
    <t>Opłaty na rzecz budżetu państwa</t>
  </si>
  <si>
    <t>452</t>
  </si>
  <si>
    <t>Opłaty na rzecz budżetów jednostek samorządu terytorialnego</t>
  </si>
  <si>
    <t>459</t>
  </si>
  <si>
    <t>Kary i odszkodowania wypłacane na rzecz osób fizycznych</t>
  </si>
  <si>
    <t>461</t>
  </si>
  <si>
    <t>Koszty postępowania sądowego i prokuratorskiego</t>
  </si>
  <si>
    <t>71004</t>
  </si>
  <si>
    <t>Plany zagospodarowania przestrzennego</t>
  </si>
  <si>
    <t>303</t>
  </si>
  <si>
    <t xml:space="preserve">Różne wydatki na rzecz osób fizycznych </t>
  </si>
  <si>
    <t>71012</t>
  </si>
  <si>
    <t>Zadania z zakresu geodezji i kartografii</t>
  </si>
  <si>
    <t>606</t>
  </si>
  <si>
    <t>Wydatki na zakupy inwestycyjne jednostek budżetowych</t>
  </si>
  <si>
    <t>404</t>
  </si>
  <si>
    <t>Dodatkowe wynagrodzenie roczne</t>
  </si>
  <si>
    <t>436</t>
  </si>
  <si>
    <t>Opłaty z tytułu zakupu usług telekomunikacyjnych</t>
  </si>
  <si>
    <t>444</t>
  </si>
  <si>
    <t>Odpisy na zakładowy fundusz świadczeń socjalnych</t>
  </si>
  <si>
    <t>470</t>
  </si>
  <si>
    <t xml:space="preserve">Szkolenia pracowników niebędących członkami korpusu służby cywilnej </t>
  </si>
  <si>
    <t>471</t>
  </si>
  <si>
    <t>Wpłaty na PPK finansowane przez podmiot zatrudniający</t>
  </si>
  <si>
    <t>75022</t>
  </si>
  <si>
    <t>Rady gmin (miast i miast na prawach powiatu)</t>
  </si>
  <si>
    <t>422</t>
  </si>
  <si>
    <t>Zakup środków żywności</t>
  </si>
  <si>
    <t>302</t>
  </si>
  <si>
    <t>Wydatki osobowe niezaliczone do wynagrodzeń</t>
  </si>
  <si>
    <t>414</t>
  </si>
  <si>
    <t>Wpłaty na Państwowy Fundusz Rehabilitacji Osób Niepełnosprawnych</t>
  </si>
  <si>
    <t>417</t>
  </si>
  <si>
    <t>Wynagrodzenia bezosobowe</t>
  </si>
  <si>
    <t>419</t>
  </si>
  <si>
    <t>Nagrody konkursowe</t>
  </si>
  <si>
    <t>428</t>
  </si>
  <si>
    <t>Zakup usług zdrowotnych</t>
  </si>
  <si>
    <t>441</t>
  </si>
  <si>
    <t>Podróże służbowe krajowe</t>
  </si>
  <si>
    <t>442</t>
  </si>
  <si>
    <t>Podróże służbowe zagraniczne</t>
  </si>
  <si>
    <t>75075</t>
  </si>
  <si>
    <t>Promocja jednostek samorządu terytorialnego</t>
  </si>
  <si>
    <t>75085</t>
  </si>
  <si>
    <t>Wspólna obsługa jednostek samorządu terytorialnego</t>
  </si>
  <si>
    <t>75095</t>
  </si>
  <si>
    <t>Wpłaty gmin i powiatów na rzecz innych jednostek samorządu terytorialnego oraz związków gmin, związków powiatowo-gminnych, związków powiatów, związków metropolitalnych na dofinansowanie zadań bieżących</t>
  </si>
  <si>
    <t>410</t>
  </si>
  <si>
    <t>Wynagrodzenia agencyjno-prowizyjne</t>
  </si>
  <si>
    <t>75414</t>
  </si>
  <si>
    <t>Obrona cywilna</t>
  </si>
  <si>
    <t>75421</t>
  </si>
  <si>
    <t>Zarządzanie kryzysowe</t>
  </si>
  <si>
    <t>481</t>
  </si>
  <si>
    <t>Rezerwy</t>
  </si>
  <si>
    <t>311</t>
  </si>
  <si>
    <t>Świadczenia społeczne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</si>
  <si>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</si>
  <si>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</si>
  <si>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</si>
  <si>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</si>
  <si>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811</t>
  </si>
  <si>
    <t>Odsetki od samorządowych papierów wartościowych lub zaciągniętych przez jednostkę samorządu terytorialnego kredytów i pożyczek</t>
  </si>
  <si>
    <t>424</t>
  </si>
  <si>
    <t>Zakup środków dydaktycznych i książek</t>
  </si>
  <si>
    <t>479</t>
  </si>
  <si>
    <t>Wynagrodzenia osobowe nauczycieli</t>
  </si>
  <si>
    <t>480</t>
  </si>
  <si>
    <t>Dodatkowe wynagrodzenie roczne nauczycieli</t>
  </si>
  <si>
    <t>80104</t>
  </si>
  <si>
    <t>Przedszkola</t>
  </si>
  <si>
    <t>433</t>
  </si>
  <si>
    <t>Zakup usług przez jednostki samorządu terytorialnego od innych jednostek samorządu terytorialnego</t>
  </si>
  <si>
    <t>80107</t>
  </si>
  <si>
    <t>Świetlice szkolne</t>
  </si>
  <si>
    <t>80113</t>
  </si>
  <si>
    <t>Dowożenie uczniów do szkół</t>
  </si>
  <si>
    <t>478</t>
  </si>
  <si>
    <t>Składki na Fundusz Emerytur Pomostowych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</si>
  <si>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</si>
  <si>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</si>
  <si>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</si>
  <si>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</si>
  <si>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</si>
  <si>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</si>
  <si>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85153</t>
  </si>
  <si>
    <t>Zwalczanie narkomanii</t>
  </si>
  <si>
    <t>280</t>
  </si>
  <si>
    <t>Dotacja celowa z budżetu dla pozostałych jednostek zaliczanych do sektora finansów publicznych</t>
  </si>
  <si>
    <t>283</t>
  </si>
  <si>
    <t>Dotacja celowa z budżetu na finansowanie lub dofinansowanie zadań zleconych do realizacji pozostałym jednostkom nie zaliczanym do sektora finansów publicznych</t>
  </si>
  <si>
    <t>85205</t>
  </si>
  <si>
    <t>Zadania w zakresie przeciwdziałania przemocy w rodzinie</t>
  </si>
  <si>
    <t>413</t>
  </si>
  <si>
    <t>Składki na ubezpieczenie zdrowotne</t>
  </si>
  <si>
    <t>85311</t>
  </si>
  <si>
    <t>Rehabilitacja zawodowa i społeczna osób niepełnosprawnych</t>
  </si>
  <si>
    <t>271</t>
  </si>
  <si>
    <t>Dotacja celowa na pomoc finansową udzielaną między jednostkami samorządu terytorialnego na dofinansowanie własnych zadań bieżących</t>
  </si>
  <si>
    <t>324</t>
  </si>
  <si>
    <t>Stypendia dla uczniów</t>
  </si>
  <si>
    <t>85416</t>
  </si>
  <si>
    <t>Pomoc materialna dla uczniów o charakterze motywacyjnym</t>
  </si>
  <si>
    <t>291</t>
  </si>
  <si>
    <t>Zwrot dotacji oraz płatności wykorzystanych niezgodnie z przeznaczeniem lub wykorzystanych z naruszeniem procedur, o których mowa w art. 184 ustawy, pobranych nienależnie lub w nadmiernej wysokości</t>
  </si>
  <si>
    <t>458</t>
  </si>
  <si>
    <t>Pozostałe odsetki</t>
  </si>
  <si>
    <t>85504</t>
  </si>
  <si>
    <t>Wspieranie rodziny</t>
  </si>
  <si>
    <t>85508</t>
  </si>
  <si>
    <t>Rodziny zastępcze</t>
  </si>
  <si>
    <t>90003</t>
  </si>
  <si>
    <t>Oczyszczanie miast i wsi</t>
  </si>
  <si>
    <t>90004</t>
  </si>
  <si>
    <t>Utrzymanie zieleni w miastach i gminach</t>
  </si>
  <si>
    <t>439</t>
  </si>
  <si>
    <t>Zakup usług obejmujących wykonanie ekspertyz, analiz i opinii</t>
  </si>
  <si>
    <t>90013</t>
  </si>
  <si>
    <t>Schroniska dla zwierząt</t>
  </si>
  <si>
    <t>90017</t>
  </si>
  <si>
    <t>Zakłady gospodarki komunalnej</t>
  </si>
  <si>
    <t>460</t>
  </si>
  <si>
    <t>Kary, odszkodowania i grzywny wypłacane na rzecz osób prawnych i innych jednostek organizacyjnych</t>
  </si>
  <si>
    <t>92116</t>
  </si>
  <si>
    <t>Biblioteki</t>
  </si>
  <si>
    <t>925</t>
  </si>
  <si>
    <t>Ogrody botaniczne i zoologiczne oraz naturalne obszary i obiekty chronionej przyrody</t>
  </si>
  <si>
    <t>92502</t>
  </si>
  <si>
    <t>Parki krajobrazowe</t>
  </si>
  <si>
    <t>92601</t>
  </si>
  <si>
    <t>Obiekty sportowe</t>
  </si>
  <si>
    <t>92605</t>
  </si>
  <si>
    <t>Zadania w zakresie kultury fizycznej</t>
  </si>
  <si>
    <t>282</t>
  </si>
  <si>
    <t>Dotacja celowa z budżetu na finansowanie lub dofinansowanie zadań zleconych do realizacji stowarzyszeniom</t>
  </si>
  <si>
    <t>ZAŁĄCZNIK NR 2</t>
  </si>
  <si>
    <t>WYKAZ PRZEDSIĘWZIĘĆ DO WPF</t>
  </si>
  <si>
    <t xml:space="preserve">KSZTAŁTOWANIE SIĘ WIELOLETNIEJ PROGNOZY FINANSOWEJ ZA I PÓŁROCZE 2022 R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</si>
</sst>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ADD8E6"/>
      </patternFill>
    </fill>
    <fill>
      <patternFill patternType="solid">
        <fgColor rgb="FFFFFFFF"/>
      </patternFill>
    </fill>
    <fill>
      <patternFill patternType="solid">
        <fgColor rgb="FFF5F5DC"/>
      </patternFill>
    </fill>
    <fill>
      <patternFill patternType="solid">
        <fgColor rgb="FFADFF2F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2" xfId="0" applyFont="1" applyFill="1" applyBorder="1" applyAlignment="1">
      <alignment wrapText="1"/>
    </xf>
    <xf numFmtId="4" fontId="2" fillId="3" borderId="2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right" vertical="center"/>
    </xf>
    <xf numFmtId="10" fontId="2" fillId="4" borderId="2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 wrapText="1"/>
    </xf>
    <xf numFmtId="4" fontId="1" fillId="5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10" fontId="1" fillId="4" borderId="2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6" borderId="2" xfId="0" applyNumberFormat="1" applyFont="1" applyFill="1" applyBorder="1" applyAlignment="1">
      <alignment horizontal="right" vertical="center"/>
    </xf>
    <xf numFmtId="4" fontId="2" fillId="5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10" fontId="1" fillId="3" borderId="2" xfId="0" applyNumberFormat="1" applyFont="1" applyFill="1" applyBorder="1" applyAlignment="1">
      <alignment vertical="center"/>
    </xf>
    <xf numFmtId="10" fontId="1" fillId="3" borderId="2" xfId="0" applyNumberFormat="1" applyFont="1" applyFill="1" applyBorder="1" applyAlignment="1">
      <alignment vertical="center" wrapText="1"/>
    </xf>
    <xf numFmtId="10" fontId="1" fillId="3" borderId="2" xfId="0" applyNumberFormat="1" applyFont="1" applyFill="1" applyBorder="1" applyAlignment="1">
      <alignment horizontal="right" vertical="center"/>
    </xf>
    <xf numFmtId="4" fontId="2" fillId="7" borderId="2" xfId="0" applyNumberFormat="1" applyFont="1" applyFill="1" applyBorder="1" applyAlignment="1">
      <alignment horizontal="center" vertical="center"/>
    </xf>
    <xf numFmtId="10" fontId="2" fillId="4" borderId="2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right" vertical="center"/>
    </xf>
    <xf numFmtId="10" fontId="3" fillId="4" borderId="2" xfId="0" applyNumberFormat="1" applyFont="1" applyFill="1" applyBorder="1" applyAlignment="1">
      <alignment horizontal="right" vertical="center"/>
    </xf>
    <xf numFmtId="1" fontId="2" fillId="3" borderId="2" xfId="0" applyNumberFormat="1" applyFon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vertical="center" wrapText="1"/>
    </xf>
    <xf numFmtId="1" fontId="1" fillId="5" borderId="2" xfId="0" applyNumberFormat="1" applyFont="1" applyFill="1" applyBorder="1" applyAlignment="1">
      <alignment horizontal="right" vertical="center"/>
    </xf>
    <xf numFmtId="4" fontId="1" fillId="5" borderId="2" xfId="0" applyNumberFormat="1" applyFont="1" applyFill="1" applyBorder="1" applyAlignment="1">
      <alignment horizontal="righ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/>
    </xf>
    <xf numFmtId="10" fontId="2" fillId="4" borderId="2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3" xfId="0" applyBorder="1"/>
    <xf numFmtId="0" fontId="0" fillId="0" borderId="4" xfId="0" applyBorder="1" applyAlignment="1"/>
    <xf numFmtId="0" fontId="0" fillId="0" borderId="4" xfId="0" applyBorder="1" applyAlignment="1">
      <alignment horizontal="center"/>
    </xf>
  </cellXfs>
  <cellStyles count="1">
    <cellStyle name="Normalny" xfId="0" builtinId="0"/>
  </cellStyles>
  <dxfs count="12"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3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P2" sqref="P2"/>
    </sheetView>
  </sheetViews>
  <sheetFormatPr defaultRowHeight="15" x14ac:dyDescent="0.25"/>
  <cols>
    <col min="1" max="1" width="7.140625" customWidth="1"/>
    <col min="2" max="2" width="42.85546875" customWidth="1"/>
    <col min="3" max="6" width="14.28515625" customWidth="1"/>
    <col min="7" max="7" width="11.42578125" customWidth="1"/>
    <col min="8" max="15" width="14.28515625" hidden="1" customWidth="1"/>
  </cols>
  <sheetData>
    <row r="1" spans="1:15" x14ac:dyDescent="0.25">
      <c r="A1" s="36" t="s">
        <v>690</v>
      </c>
      <c r="B1" s="36"/>
      <c r="C1" s="36"/>
      <c r="D1" s="36"/>
      <c r="E1" s="36"/>
      <c r="F1" s="36"/>
      <c r="G1" s="36"/>
    </row>
    <row r="2" spans="1:15" ht="64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39.950000000000003" customHeight="1" x14ac:dyDescent="0.25">
      <c r="A3" s="2" t="s">
        <v>15</v>
      </c>
      <c r="B3" s="3" t="s">
        <v>16</v>
      </c>
      <c r="C3" s="4">
        <v>37836751</v>
      </c>
      <c r="D3" s="4">
        <v>40548209.609999999</v>
      </c>
      <c r="E3" s="4">
        <v>40558858.539999999</v>
      </c>
      <c r="F3" s="4">
        <v>16548679.880000001</v>
      </c>
      <c r="G3" s="5">
        <f t="shared" ref="G3:G10" si="0">IF($E3=0,0,$F3/$E3)</f>
        <v>0.40801641061173716</v>
      </c>
      <c r="H3" s="4">
        <v>41380000</v>
      </c>
      <c r="I3" s="4">
        <v>30170228</v>
      </c>
      <c r="J3" s="4">
        <v>31950000</v>
      </c>
      <c r="K3" s="4">
        <v>32200000</v>
      </c>
      <c r="L3" s="4">
        <v>30425228</v>
      </c>
      <c r="M3" s="4">
        <v>30627000</v>
      </c>
      <c r="N3" s="4">
        <v>30850000</v>
      </c>
      <c r="O3" s="4">
        <v>30473000</v>
      </c>
    </row>
    <row r="4" spans="1:15" ht="39.950000000000003" customHeight="1" x14ac:dyDescent="0.25">
      <c r="A4" s="2" t="s">
        <v>17</v>
      </c>
      <c r="B4" s="3" t="s">
        <v>18</v>
      </c>
      <c r="C4" s="4">
        <v>30616776</v>
      </c>
      <c r="D4" s="4">
        <v>33485400.989999998</v>
      </c>
      <c r="E4" s="4">
        <v>33496049.920000002</v>
      </c>
      <c r="F4" s="4">
        <v>16083893.25</v>
      </c>
      <c r="G4" s="5">
        <f t="shared" si="0"/>
        <v>0.48017283495856455</v>
      </c>
      <c r="H4" s="4">
        <v>29900000</v>
      </c>
      <c r="I4" s="4">
        <v>29825228</v>
      </c>
      <c r="J4" s="4">
        <v>31450000</v>
      </c>
      <c r="K4" s="4">
        <v>32200000</v>
      </c>
      <c r="L4" s="4">
        <v>30425228</v>
      </c>
      <c r="M4" s="4">
        <v>30627000</v>
      </c>
      <c r="N4" s="4">
        <v>30850000</v>
      </c>
      <c r="O4" s="4">
        <v>30473000</v>
      </c>
    </row>
    <row r="5" spans="1:15" ht="39.950000000000003" customHeight="1" x14ac:dyDescent="0.25">
      <c r="A5" s="6" t="s">
        <v>19</v>
      </c>
      <c r="B5" s="7" t="s">
        <v>20</v>
      </c>
      <c r="C5" s="8">
        <v>3188610</v>
      </c>
      <c r="D5" s="9">
        <v>3188610</v>
      </c>
      <c r="E5" s="8">
        <v>3188610</v>
      </c>
      <c r="F5" s="8">
        <v>1594308</v>
      </c>
      <c r="G5" s="10">
        <f t="shared" si="0"/>
        <v>0.50000094084883384</v>
      </c>
      <c r="H5" s="9">
        <v>3335000</v>
      </c>
      <c r="I5" s="9">
        <v>3300000</v>
      </c>
      <c r="J5" s="9">
        <v>3800000</v>
      </c>
      <c r="K5" s="9">
        <v>3900000</v>
      </c>
      <c r="L5" s="9">
        <v>3900000</v>
      </c>
      <c r="M5" s="9">
        <v>3900000</v>
      </c>
      <c r="N5" s="9">
        <v>3900000</v>
      </c>
      <c r="O5" s="9">
        <v>3900000</v>
      </c>
    </row>
    <row r="6" spans="1:15" ht="39.950000000000003" customHeight="1" x14ac:dyDescent="0.25">
      <c r="A6" s="6" t="s">
        <v>21</v>
      </c>
      <c r="B6" s="7" t="s">
        <v>22</v>
      </c>
      <c r="C6" s="8">
        <v>148259</v>
      </c>
      <c r="D6" s="9">
        <v>148259</v>
      </c>
      <c r="E6" s="8">
        <v>148259</v>
      </c>
      <c r="F6" s="8">
        <v>74123.44</v>
      </c>
      <c r="G6" s="10">
        <f t="shared" si="0"/>
        <v>0.49995912558428157</v>
      </c>
      <c r="H6" s="9">
        <v>200000</v>
      </c>
      <c r="I6" s="9">
        <v>200000</v>
      </c>
      <c r="J6" s="9">
        <v>200000</v>
      </c>
      <c r="K6" s="9">
        <v>200000</v>
      </c>
      <c r="L6" s="9">
        <v>200000</v>
      </c>
      <c r="M6" s="9">
        <v>200000</v>
      </c>
      <c r="N6" s="9">
        <v>200000</v>
      </c>
      <c r="O6" s="9">
        <v>200000</v>
      </c>
    </row>
    <row r="7" spans="1:15" ht="39.950000000000003" customHeight="1" x14ac:dyDescent="0.25">
      <c r="A7" s="6" t="s">
        <v>23</v>
      </c>
      <c r="B7" s="7" t="s">
        <v>24</v>
      </c>
      <c r="C7" s="8">
        <v>5865262</v>
      </c>
      <c r="D7" s="9">
        <v>5988807</v>
      </c>
      <c r="E7" s="8">
        <v>5988807</v>
      </c>
      <c r="F7" s="8">
        <v>3505067</v>
      </c>
      <c r="G7" s="10">
        <f t="shared" si="0"/>
        <v>0.58526965387263274</v>
      </c>
      <c r="H7" s="9">
        <v>5800000</v>
      </c>
      <c r="I7" s="9">
        <v>5900000</v>
      </c>
      <c r="J7" s="9">
        <v>5900000</v>
      </c>
      <c r="K7" s="9">
        <v>5900000</v>
      </c>
      <c r="L7" s="9">
        <v>5900000</v>
      </c>
      <c r="M7" s="9">
        <v>5900000</v>
      </c>
      <c r="N7" s="9">
        <v>5900000</v>
      </c>
      <c r="O7" s="9">
        <v>5900000</v>
      </c>
    </row>
    <row r="8" spans="1:15" ht="39.950000000000003" customHeight="1" x14ac:dyDescent="0.25">
      <c r="A8" s="6" t="s">
        <v>25</v>
      </c>
      <c r="B8" s="7" t="s">
        <v>26</v>
      </c>
      <c r="C8" s="8">
        <v>4632091</v>
      </c>
      <c r="D8" s="9">
        <v>6025936.2199999997</v>
      </c>
      <c r="E8" s="8">
        <v>6036312.2199999997</v>
      </c>
      <c r="F8" s="8">
        <v>4851923.8</v>
      </c>
      <c r="G8" s="10">
        <f t="shared" si="0"/>
        <v>0.80378940372305663</v>
      </c>
      <c r="H8" s="9">
        <v>8200000</v>
      </c>
      <c r="I8" s="9">
        <v>8400000</v>
      </c>
      <c r="J8" s="9">
        <v>8600000</v>
      </c>
      <c r="K8" s="9">
        <v>8800000</v>
      </c>
      <c r="L8" s="9">
        <v>9000000</v>
      </c>
      <c r="M8" s="9">
        <v>9200000</v>
      </c>
      <c r="N8" s="9">
        <v>9200000</v>
      </c>
      <c r="O8" s="9">
        <v>9200000</v>
      </c>
    </row>
    <row r="9" spans="1:15" ht="39.950000000000003" customHeight="1" x14ac:dyDescent="0.25">
      <c r="A9" s="6" t="s">
        <v>27</v>
      </c>
      <c r="B9" s="7" t="s">
        <v>28</v>
      </c>
      <c r="C9" s="8">
        <v>16782554</v>
      </c>
      <c r="D9" s="9">
        <v>18133788.77</v>
      </c>
      <c r="E9" s="8">
        <v>18134061.699999999</v>
      </c>
      <c r="F9" s="8">
        <v>6058471.0099999998</v>
      </c>
      <c r="G9" s="10">
        <f t="shared" si="0"/>
        <v>0.33409343754466214</v>
      </c>
      <c r="H9" s="9">
        <v>12365000</v>
      </c>
      <c r="I9" s="9">
        <v>12025228</v>
      </c>
      <c r="J9" s="9">
        <v>12950000</v>
      </c>
      <c r="K9" s="9">
        <v>13400000</v>
      </c>
      <c r="L9" s="9">
        <v>11425228</v>
      </c>
      <c r="M9" s="9">
        <v>11050000</v>
      </c>
      <c r="N9" s="9">
        <v>11050000</v>
      </c>
      <c r="O9" s="9">
        <v>11273000</v>
      </c>
    </row>
    <row r="10" spans="1:15" ht="39.950000000000003" customHeight="1" x14ac:dyDescent="0.25">
      <c r="A10" s="6" t="s">
        <v>29</v>
      </c>
      <c r="B10" s="7" t="s">
        <v>30</v>
      </c>
      <c r="C10" s="8">
        <v>6940000</v>
      </c>
      <c r="D10" s="9">
        <v>6940000</v>
      </c>
      <c r="E10" s="8">
        <v>6940000</v>
      </c>
      <c r="F10" s="8">
        <v>3584869.17</v>
      </c>
      <c r="G10" s="10">
        <f t="shared" si="0"/>
        <v>0.51655175360230543</v>
      </c>
      <c r="H10" s="9">
        <v>7400000</v>
      </c>
      <c r="I10" s="9">
        <v>7500000</v>
      </c>
      <c r="J10" s="9">
        <v>7600000</v>
      </c>
      <c r="K10" s="9">
        <v>7700000</v>
      </c>
      <c r="L10" s="9">
        <v>7800000</v>
      </c>
      <c r="M10" s="9">
        <v>7900000</v>
      </c>
      <c r="N10" s="9">
        <v>7900000</v>
      </c>
      <c r="O10" s="9">
        <v>7900000</v>
      </c>
    </row>
    <row r="11" spans="1:15" hidden="1" x14ac:dyDescent="0.25">
      <c r="A11" s="6" t="s">
        <v>31</v>
      </c>
      <c r="B11" s="7" t="s">
        <v>32</v>
      </c>
      <c r="C11" s="8">
        <v>0</v>
      </c>
      <c r="D11" s="9">
        <v>0</v>
      </c>
      <c r="E11" s="8">
        <v>0</v>
      </c>
      <c r="F11" s="8">
        <v>0</v>
      </c>
      <c r="G11" s="10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377000</v>
      </c>
      <c r="N11" s="9">
        <v>600000</v>
      </c>
      <c r="O11" s="9">
        <v>0</v>
      </c>
    </row>
    <row r="12" spans="1:15" ht="39.950000000000003" customHeight="1" x14ac:dyDescent="0.25">
      <c r="A12" s="2" t="s">
        <v>33</v>
      </c>
      <c r="B12" s="3" t="s">
        <v>34</v>
      </c>
      <c r="C12" s="4">
        <v>7219975</v>
      </c>
      <c r="D12" s="4">
        <v>7062808.6200000001</v>
      </c>
      <c r="E12" s="4">
        <v>7062808.6200000001</v>
      </c>
      <c r="F12" s="4">
        <v>464786.63</v>
      </c>
      <c r="G12" s="5">
        <f>IF($E12=0,0,$F12/$E12)</f>
        <v>6.5807620594992136E-2</v>
      </c>
      <c r="H12" s="4">
        <v>11480000</v>
      </c>
      <c r="I12" s="4">
        <v>345000</v>
      </c>
      <c r="J12" s="4">
        <v>500000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1:15" ht="14.25" customHeight="1" x14ac:dyDescent="0.25">
      <c r="A13" s="6" t="s">
        <v>35</v>
      </c>
      <c r="B13" s="7" t="s">
        <v>36</v>
      </c>
      <c r="C13" s="8">
        <v>300000</v>
      </c>
      <c r="D13" s="9">
        <v>300000</v>
      </c>
      <c r="E13" s="8">
        <v>300000</v>
      </c>
      <c r="F13" s="8">
        <v>161776.47</v>
      </c>
      <c r="G13" s="10">
        <f>IF($E13=0,0,$F13/$E13)</f>
        <v>0.53925489999999998</v>
      </c>
      <c r="H13" s="9">
        <v>355000</v>
      </c>
      <c r="I13" s="9">
        <v>345000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 ht="39.950000000000003" customHeight="1" x14ac:dyDescent="0.25">
      <c r="A14" s="6" t="s">
        <v>37</v>
      </c>
      <c r="B14" s="7" t="s">
        <v>38</v>
      </c>
      <c r="C14" s="8">
        <v>6919975</v>
      </c>
      <c r="D14" s="9">
        <v>6762808.6200000001</v>
      </c>
      <c r="E14" s="8">
        <v>6762808.6200000001</v>
      </c>
      <c r="F14" s="8">
        <v>303010.15999999997</v>
      </c>
      <c r="G14" s="10">
        <f>IF($E14=0,0,$F14/$E14)</f>
        <v>4.4805372593849917E-2</v>
      </c>
      <c r="H14" s="9">
        <v>10035000</v>
      </c>
      <c r="I14" s="9">
        <v>0</v>
      </c>
      <c r="J14" s="9">
        <v>500000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hidden="1" x14ac:dyDescent="0.25">
      <c r="A15" s="6" t="s">
        <v>39</v>
      </c>
      <c r="B15" s="7" t="s">
        <v>32</v>
      </c>
      <c r="C15" s="8">
        <v>0</v>
      </c>
      <c r="D15" s="9">
        <v>0</v>
      </c>
      <c r="E15" s="8">
        <v>0</v>
      </c>
      <c r="F15" s="8">
        <v>0</v>
      </c>
      <c r="G15" s="10"/>
      <c r="H15" s="9">
        <v>1090000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ht="39.950000000000003" customHeight="1" x14ac:dyDescent="0.25">
      <c r="A16" s="2" t="s">
        <v>40</v>
      </c>
      <c r="B16" s="3" t="s">
        <v>41</v>
      </c>
      <c r="C16" s="4">
        <v>42989192</v>
      </c>
      <c r="D16" s="4">
        <v>47524450.880000003</v>
      </c>
      <c r="E16" s="4">
        <v>47535099.810000002</v>
      </c>
      <c r="F16" s="4">
        <v>19754779.48</v>
      </c>
      <c r="G16" s="5">
        <f t="shared" ref="G16:G21" si="1">IF($E16=0,0,$F16/$E16)</f>
        <v>0.41558300201242387</v>
      </c>
      <c r="H16" s="4">
        <v>40180000</v>
      </c>
      <c r="I16" s="4">
        <v>28970228</v>
      </c>
      <c r="J16" s="4">
        <v>30750000</v>
      </c>
      <c r="K16" s="4">
        <v>31000000</v>
      </c>
      <c r="L16" s="4">
        <v>29038228</v>
      </c>
      <c r="M16" s="4">
        <v>29804000</v>
      </c>
      <c r="N16" s="4">
        <v>30473000</v>
      </c>
      <c r="O16" s="4">
        <v>29650000</v>
      </c>
    </row>
    <row r="17" spans="1:15" ht="39.950000000000003" customHeight="1" x14ac:dyDescent="0.25">
      <c r="A17" s="2" t="s">
        <v>42</v>
      </c>
      <c r="B17" s="3" t="s">
        <v>43</v>
      </c>
      <c r="C17" s="4">
        <v>26759751</v>
      </c>
      <c r="D17" s="4">
        <v>29046180.879999999</v>
      </c>
      <c r="E17" s="4">
        <v>29056829.809999999</v>
      </c>
      <c r="F17" s="4">
        <v>14880816.1</v>
      </c>
      <c r="G17" s="5">
        <f t="shared" si="1"/>
        <v>0.51212799872884684</v>
      </c>
      <c r="H17" s="4">
        <v>29000000</v>
      </c>
      <c r="I17" s="4">
        <v>28625228</v>
      </c>
      <c r="J17" s="4">
        <v>29450000</v>
      </c>
      <c r="K17" s="4">
        <v>28500000</v>
      </c>
      <c r="L17" s="4">
        <v>25956228</v>
      </c>
      <c r="M17" s="4">
        <v>29427000</v>
      </c>
      <c r="N17" s="4">
        <v>29650000</v>
      </c>
      <c r="O17" s="4">
        <v>29650000</v>
      </c>
    </row>
    <row r="18" spans="1:15" ht="39.950000000000003" customHeight="1" x14ac:dyDescent="0.25">
      <c r="A18" s="6" t="s">
        <v>44</v>
      </c>
      <c r="B18" s="7" t="s">
        <v>45</v>
      </c>
      <c r="C18" s="8">
        <v>12552439</v>
      </c>
      <c r="D18" s="9">
        <v>12812629.77</v>
      </c>
      <c r="E18" s="8">
        <v>12822271.199999999</v>
      </c>
      <c r="F18" s="8">
        <v>6053812.6799999997</v>
      </c>
      <c r="G18" s="10">
        <f t="shared" si="1"/>
        <v>0.47213263434952146</v>
      </c>
      <c r="H18" s="9">
        <v>12600000</v>
      </c>
      <c r="I18" s="9">
        <v>12650000</v>
      </c>
      <c r="J18" s="9">
        <v>12700000</v>
      </c>
      <c r="K18" s="9">
        <v>12750000</v>
      </c>
      <c r="L18" s="9">
        <v>12800000</v>
      </c>
      <c r="M18" s="9">
        <v>12850000</v>
      </c>
      <c r="N18" s="9">
        <v>13000000</v>
      </c>
      <c r="O18" s="9">
        <v>13500000</v>
      </c>
    </row>
    <row r="19" spans="1:15" ht="14.25" customHeight="1" x14ac:dyDescent="0.25">
      <c r="A19" s="6" t="s">
        <v>46</v>
      </c>
      <c r="B19" s="7" t="s">
        <v>47</v>
      </c>
      <c r="C19" s="11">
        <v>0</v>
      </c>
      <c r="D19" s="11">
        <v>0</v>
      </c>
      <c r="E19" s="11">
        <v>0</v>
      </c>
      <c r="F19" s="11">
        <v>0</v>
      </c>
      <c r="G19" s="10">
        <f t="shared" si="1"/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</row>
    <row r="20" spans="1:15" ht="27" customHeight="1" x14ac:dyDescent="0.25">
      <c r="A20" s="6" t="s">
        <v>48</v>
      </c>
      <c r="B20" s="7" t="s">
        <v>49</v>
      </c>
      <c r="C20" s="11">
        <v>0</v>
      </c>
      <c r="D20" s="11">
        <v>0</v>
      </c>
      <c r="E20" s="11">
        <v>0</v>
      </c>
      <c r="F20" s="11">
        <v>0</v>
      </c>
      <c r="G20" s="10">
        <f t="shared" si="1"/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15" ht="14.25" customHeight="1" x14ac:dyDescent="0.25">
      <c r="A21" s="6" t="s">
        <v>50</v>
      </c>
      <c r="B21" s="7" t="s">
        <v>51</v>
      </c>
      <c r="C21" s="11">
        <v>130000</v>
      </c>
      <c r="D21" s="11">
        <v>400000</v>
      </c>
      <c r="E21" s="11">
        <v>400000</v>
      </c>
      <c r="F21" s="11">
        <v>122911.51</v>
      </c>
      <c r="G21" s="10">
        <f t="shared" si="1"/>
        <v>0.307278775</v>
      </c>
      <c r="H21" s="11">
        <v>130000</v>
      </c>
      <c r="I21" s="11">
        <v>190000</v>
      </c>
      <c r="J21" s="11">
        <v>100000</v>
      </c>
      <c r="K21" s="11">
        <v>140000</v>
      </c>
      <c r="L21" s="11">
        <v>150000</v>
      </c>
      <c r="M21" s="11">
        <v>100000</v>
      </c>
      <c r="N21" s="11">
        <v>100000</v>
      </c>
      <c r="O21" s="11">
        <v>100000</v>
      </c>
    </row>
    <row r="22" spans="1:15" hidden="1" x14ac:dyDescent="0.25">
      <c r="A22" s="6" t="s">
        <v>52</v>
      </c>
      <c r="B22" s="7" t="s">
        <v>53</v>
      </c>
      <c r="C22" s="11">
        <v>130000</v>
      </c>
      <c r="D22" s="11">
        <v>400000</v>
      </c>
      <c r="E22" s="11">
        <v>400000</v>
      </c>
      <c r="F22" s="11">
        <v>122911.51</v>
      </c>
      <c r="G22" s="10"/>
      <c r="H22" s="11">
        <v>130000</v>
      </c>
      <c r="I22" s="11">
        <v>190000</v>
      </c>
      <c r="J22" s="11">
        <v>100000</v>
      </c>
      <c r="K22" s="11">
        <v>140000</v>
      </c>
      <c r="L22" s="11">
        <v>150000</v>
      </c>
      <c r="M22" s="11">
        <v>100000</v>
      </c>
      <c r="N22" s="11">
        <v>100000</v>
      </c>
      <c r="O22" s="11">
        <v>100000</v>
      </c>
    </row>
    <row r="23" spans="1:15" ht="65.650000000000006" customHeight="1" x14ac:dyDescent="0.25">
      <c r="A23" s="6" t="s">
        <v>54</v>
      </c>
      <c r="B23" s="7" t="s">
        <v>55</v>
      </c>
      <c r="C23" s="11">
        <v>0</v>
      </c>
      <c r="D23" s="11">
        <v>0</v>
      </c>
      <c r="E23" s="11">
        <v>0</v>
      </c>
      <c r="F23" s="12">
        <v>0</v>
      </c>
      <c r="G23" s="10">
        <f>IF($E23=0,0,$F23/$E23)</f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39.950000000000003" customHeight="1" x14ac:dyDescent="0.25">
      <c r="A24" s="6" t="s">
        <v>56</v>
      </c>
      <c r="B24" s="7" t="s">
        <v>57</v>
      </c>
      <c r="C24" s="11">
        <v>0</v>
      </c>
      <c r="D24" s="11">
        <v>0</v>
      </c>
      <c r="E24" s="11">
        <v>0</v>
      </c>
      <c r="F24" s="12">
        <v>0</v>
      </c>
      <c r="G24" s="10">
        <f>IF($E24=0,0,$F24/$E24)</f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27" customHeight="1" x14ac:dyDescent="0.25">
      <c r="A25" s="6" t="s">
        <v>58</v>
      </c>
      <c r="B25" s="7" t="s">
        <v>59</v>
      </c>
      <c r="C25" s="11">
        <v>0</v>
      </c>
      <c r="D25" s="11">
        <v>0</v>
      </c>
      <c r="E25" s="11">
        <v>0</v>
      </c>
      <c r="F25" s="12">
        <v>0</v>
      </c>
      <c r="G25" s="10">
        <f>IF($E25=0,0,$F25/$E25)</f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idden="1" x14ac:dyDescent="0.25">
      <c r="A26" s="6" t="s">
        <v>60</v>
      </c>
      <c r="B26" s="7" t="s">
        <v>32</v>
      </c>
      <c r="C26" s="8">
        <v>14077312</v>
      </c>
      <c r="D26" s="9">
        <v>15833551.109999999</v>
      </c>
      <c r="E26" s="8">
        <v>15834558.609999999</v>
      </c>
      <c r="F26" s="8">
        <v>8704091.9100000001</v>
      </c>
      <c r="G26" s="10"/>
      <c r="H26" s="9">
        <v>16270000</v>
      </c>
      <c r="I26" s="9">
        <v>15785228</v>
      </c>
      <c r="J26" s="9">
        <v>16650000</v>
      </c>
      <c r="K26" s="9">
        <v>15610000</v>
      </c>
      <c r="L26" s="9">
        <v>13006228</v>
      </c>
      <c r="M26" s="9">
        <v>16477000</v>
      </c>
      <c r="N26" s="9">
        <v>16550000</v>
      </c>
      <c r="O26" s="9">
        <v>16050000</v>
      </c>
    </row>
    <row r="27" spans="1:15" ht="39.950000000000003" customHeight="1" x14ac:dyDescent="0.25">
      <c r="A27" s="2" t="s">
        <v>61</v>
      </c>
      <c r="B27" s="3" t="s">
        <v>62</v>
      </c>
      <c r="C27" s="4">
        <v>16229441</v>
      </c>
      <c r="D27" s="4">
        <v>18478270</v>
      </c>
      <c r="E27" s="4">
        <v>18478270</v>
      </c>
      <c r="F27" s="4">
        <v>4873963.38</v>
      </c>
      <c r="G27" s="5">
        <f>IF($E27=0,0,$F27/$E27)</f>
        <v>0.26376729964439311</v>
      </c>
      <c r="H27" s="4">
        <v>11180000</v>
      </c>
      <c r="I27" s="4">
        <v>345000</v>
      </c>
      <c r="J27" s="4">
        <v>1300000</v>
      </c>
      <c r="K27" s="4">
        <v>2500000</v>
      </c>
      <c r="L27" s="4">
        <v>3082000</v>
      </c>
      <c r="M27" s="4">
        <v>377000</v>
      </c>
      <c r="N27" s="4">
        <v>823000</v>
      </c>
      <c r="O27" s="4">
        <v>0</v>
      </c>
    </row>
    <row r="28" spans="1:15" ht="39.950000000000003" customHeight="1" x14ac:dyDescent="0.25">
      <c r="A28" s="6" t="s">
        <v>63</v>
      </c>
      <c r="B28" s="7" t="s">
        <v>64</v>
      </c>
      <c r="C28" s="8">
        <v>16229441</v>
      </c>
      <c r="D28" s="9">
        <v>18478270</v>
      </c>
      <c r="E28" s="8">
        <v>18478270</v>
      </c>
      <c r="F28" s="8">
        <v>4873963.38</v>
      </c>
      <c r="G28" s="10">
        <f>IF($E28=0,0,$F28/$E28)</f>
        <v>0.26376729964439311</v>
      </c>
      <c r="H28" s="9">
        <v>900000</v>
      </c>
      <c r="I28" s="9">
        <v>0</v>
      </c>
      <c r="J28" s="9">
        <v>1300000</v>
      </c>
      <c r="K28" s="9">
        <v>0</v>
      </c>
      <c r="L28" s="9">
        <v>0</v>
      </c>
      <c r="M28" s="9">
        <v>377000</v>
      </c>
      <c r="N28" s="9">
        <v>823000</v>
      </c>
      <c r="O28" s="9">
        <v>0</v>
      </c>
    </row>
    <row r="29" spans="1:15" ht="27" customHeight="1" x14ac:dyDescent="0.25">
      <c r="A29" s="6" t="s">
        <v>65</v>
      </c>
      <c r="B29" s="7" t="s">
        <v>66</v>
      </c>
      <c r="C29" s="8">
        <v>930000</v>
      </c>
      <c r="D29" s="9">
        <v>1213000</v>
      </c>
      <c r="E29" s="8">
        <v>1213000</v>
      </c>
      <c r="F29" s="8">
        <v>0</v>
      </c>
      <c r="G29" s="10">
        <f>IF($E29=0,0,$F29/$E29)</f>
        <v>0</v>
      </c>
      <c r="H29" s="9">
        <v>500000</v>
      </c>
      <c r="I29" s="9">
        <v>0</v>
      </c>
      <c r="J29" s="9">
        <v>500000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 hidden="1" x14ac:dyDescent="0.25">
      <c r="A30" s="6" t="s">
        <v>67</v>
      </c>
      <c r="B30" s="7" t="s">
        <v>32</v>
      </c>
      <c r="C30" s="8">
        <v>0</v>
      </c>
      <c r="D30" s="9">
        <v>0</v>
      </c>
      <c r="E30" s="8">
        <v>0</v>
      </c>
      <c r="F30" s="8">
        <v>0</v>
      </c>
      <c r="G30" s="10"/>
      <c r="H30" s="9">
        <v>10280000</v>
      </c>
      <c r="I30" s="9">
        <v>345000</v>
      </c>
      <c r="J30" s="9">
        <v>0</v>
      </c>
      <c r="K30" s="9">
        <v>2500000</v>
      </c>
      <c r="L30" s="9">
        <v>3082000</v>
      </c>
      <c r="M30" s="9">
        <v>0</v>
      </c>
      <c r="N30" s="9">
        <v>0</v>
      </c>
      <c r="O30" s="9">
        <v>0</v>
      </c>
    </row>
    <row r="31" spans="1:15" ht="14.25" customHeight="1" x14ac:dyDescent="0.25">
      <c r="A31" s="2" t="s">
        <v>68</v>
      </c>
      <c r="B31" s="3" t="s">
        <v>69</v>
      </c>
      <c r="C31" s="4">
        <v>-5152441</v>
      </c>
      <c r="D31" s="4">
        <v>-6976241.2699999996</v>
      </c>
      <c r="E31" s="4">
        <v>-6976241.2699999996</v>
      </c>
      <c r="F31" s="4">
        <v>-3206099.6</v>
      </c>
      <c r="G31" s="5"/>
      <c r="H31" s="4">
        <v>1200000</v>
      </c>
      <c r="I31" s="4">
        <v>1200000</v>
      </c>
      <c r="J31" s="4">
        <v>1200000</v>
      </c>
      <c r="K31" s="4">
        <v>1200000</v>
      </c>
      <c r="L31" s="4">
        <v>1387000</v>
      </c>
      <c r="M31" s="4">
        <v>823000</v>
      </c>
      <c r="N31" s="4">
        <v>377000</v>
      </c>
      <c r="O31" s="4">
        <v>823000</v>
      </c>
    </row>
    <row r="32" spans="1:15" ht="27" customHeight="1" x14ac:dyDescent="0.25">
      <c r="A32" s="6" t="s">
        <v>70</v>
      </c>
      <c r="B32" s="7" t="s">
        <v>71</v>
      </c>
      <c r="C32" s="11">
        <v>0</v>
      </c>
      <c r="D32" s="11">
        <v>0</v>
      </c>
      <c r="E32" s="11">
        <v>0</v>
      </c>
      <c r="F32" s="11">
        <v>0</v>
      </c>
      <c r="G32" s="10"/>
      <c r="H32" s="11">
        <v>1200000</v>
      </c>
      <c r="I32" s="11">
        <v>1200000</v>
      </c>
      <c r="J32" s="11">
        <v>1200000</v>
      </c>
      <c r="K32" s="11">
        <v>1200000</v>
      </c>
      <c r="L32" s="11">
        <v>1387000</v>
      </c>
      <c r="M32" s="11">
        <v>823000</v>
      </c>
      <c r="N32" s="11">
        <v>377000</v>
      </c>
      <c r="O32" s="11">
        <v>823000</v>
      </c>
    </row>
    <row r="33" spans="1:15" ht="39.950000000000003" customHeight="1" x14ac:dyDescent="0.25">
      <c r="A33" s="2" t="s">
        <v>72</v>
      </c>
      <c r="B33" s="3" t="s">
        <v>73</v>
      </c>
      <c r="C33" s="4">
        <v>6352441</v>
      </c>
      <c r="D33" s="4">
        <v>8176241.2699999996</v>
      </c>
      <c r="E33" s="4">
        <v>8176241.2699999996</v>
      </c>
      <c r="F33" s="4">
        <v>6976241.2699999996</v>
      </c>
      <c r="G33" s="5">
        <f t="shared" ref="G33:G57" si="2">IF($E33=0,0,$F33/$E33)</f>
        <v>0.85323329383600732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1:15" ht="14.25" customHeight="1" x14ac:dyDescent="0.25">
      <c r="A34" s="2" t="s">
        <v>74</v>
      </c>
      <c r="B34" s="3" t="s">
        <v>75</v>
      </c>
      <c r="C34" s="4">
        <v>1200000</v>
      </c>
      <c r="D34" s="4">
        <v>1200000</v>
      </c>
      <c r="E34" s="4">
        <v>1200000</v>
      </c>
      <c r="F34" s="4">
        <v>0</v>
      </c>
      <c r="G34" s="5">
        <f t="shared" si="2"/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1:15" ht="14.25" customHeight="1" x14ac:dyDescent="0.25">
      <c r="A35" s="6" t="s">
        <v>76</v>
      </c>
      <c r="B35" s="7" t="s">
        <v>77</v>
      </c>
      <c r="C35" s="11">
        <v>0</v>
      </c>
      <c r="D35" s="11">
        <v>0</v>
      </c>
      <c r="E35" s="11">
        <v>0</v>
      </c>
      <c r="F35" s="11">
        <v>0</v>
      </c>
      <c r="G35" s="10">
        <f t="shared" si="2"/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4.25" customHeight="1" x14ac:dyDescent="0.25">
      <c r="A36" s="2" t="s">
        <v>78</v>
      </c>
      <c r="B36" s="3" t="s">
        <v>79</v>
      </c>
      <c r="C36" s="13">
        <v>5152441</v>
      </c>
      <c r="D36" s="14">
        <v>6304858.0599999996</v>
      </c>
      <c r="E36" s="13">
        <v>6304858.0599999996</v>
      </c>
      <c r="F36" s="13">
        <v>6304858.0599999996</v>
      </c>
      <c r="G36" s="5">
        <f t="shared" si="2"/>
        <v>1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4.25" customHeight="1" x14ac:dyDescent="0.25">
      <c r="A37" s="6" t="s">
        <v>80</v>
      </c>
      <c r="B37" s="7" t="s">
        <v>77</v>
      </c>
      <c r="C37" s="8">
        <v>5152441</v>
      </c>
      <c r="D37" s="9">
        <v>6304858.0599999996</v>
      </c>
      <c r="E37" s="8">
        <v>0</v>
      </c>
      <c r="F37" s="8">
        <v>0</v>
      </c>
      <c r="G37" s="10">
        <f t="shared" si="2"/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1:15" ht="27" customHeight="1" x14ac:dyDescent="0.25">
      <c r="A38" s="6" t="s">
        <v>81</v>
      </c>
      <c r="B38" s="7" t="s">
        <v>82</v>
      </c>
      <c r="C38" s="8">
        <v>0</v>
      </c>
      <c r="D38" s="9">
        <v>671383.21</v>
      </c>
      <c r="E38" s="8">
        <v>671383.21</v>
      </c>
      <c r="F38" s="8">
        <v>671383.21</v>
      </c>
      <c r="G38" s="10">
        <f t="shared" si="2"/>
        <v>1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1:15" ht="14.25" customHeight="1" x14ac:dyDescent="0.25">
      <c r="A39" s="6" t="s">
        <v>83</v>
      </c>
      <c r="B39" s="7" t="s">
        <v>77</v>
      </c>
      <c r="C39" s="8">
        <v>0</v>
      </c>
      <c r="D39" s="9">
        <v>671383.21</v>
      </c>
      <c r="E39" s="8">
        <v>0</v>
      </c>
      <c r="F39" s="8">
        <v>0</v>
      </c>
      <c r="G39" s="10">
        <f t="shared" si="2"/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</row>
    <row r="40" spans="1:15" ht="14.25" customHeight="1" x14ac:dyDescent="0.25">
      <c r="A40" s="6" t="s">
        <v>84</v>
      </c>
      <c r="B40" s="7" t="s">
        <v>85</v>
      </c>
      <c r="C40" s="8">
        <v>0</v>
      </c>
      <c r="D40" s="9">
        <v>0</v>
      </c>
      <c r="E40" s="8">
        <v>0</v>
      </c>
      <c r="F40" s="8">
        <v>0</v>
      </c>
      <c r="G40" s="10">
        <f t="shared" si="2"/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1:15" ht="14.25" customHeight="1" x14ac:dyDescent="0.25">
      <c r="A41" s="6" t="s">
        <v>86</v>
      </c>
      <c r="B41" s="7" t="s">
        <v>77</v>
      </c>
      <c r="C41" s="8">
        <v>0</v>
      </c>
      <c r="D41" s="9">
        <v>0</v>
      </c>
      <c r="E41" s="8">
        <v>0</v>
      </c>
      <c r="F41" s="8">
        <v>0</v>
      </c>
      <c r="G41" s="10">
        <f t="shared" si="2"/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1:15" ht="14.25" customHeight="1" x14ac:dyDescent="0.25">
      <c r="A42" s="2" t="s">
        <v>87</v>
      </c>
      <c r="B42" s="3" t="s">
        <v>88</v>
      </c>
      <c r="C42" s="13">
        <v>0</v>
      </c>
      <c r="D42" s="14">
        <v>0</v>
      </c>
      <c r="E42" s="13">
        <v>0</v>
      </c>
      <c r="F42" s="13">
        <v>0</v>
      </c>
      <c r="G42" s="5">
        <f t="shared" si="2"/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ht="14.25" customHeight="1" x14ac:dyDescent="0.25">
      <c r="A43" s="6" t="s">
        <v>89</v>
      </c>
      <c r="B43" s="7" t="s">
        <v>77</v>
      </c>
      <c r="C43" s="8">
        <v>0</v>
      </c>
      <c r="D43" s="9">
        <v>0</v>
      </c>
      <c r="E43" s="8">
        <v>0</v>
      </c>
      <c r="F43" s="8">
        <v>0</v>
      </c>
      <c r="G43" s="10">
        <f t="shared" si="2"/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</row>
    <row r="44" spans="1:15" ht="14.25" customHeight="1" x14ac:dyDescent="0.25">
      <c r="A44" s="2" t="s">
        <v>90</v>
      </c>
      <c r="B44" s="3" t="s">
        <v>91</v>
      </c>
      <c r="C44" s="4">
        <v>1200000</v>
      </c>
      <c r="D44" s="4">
        <v>1200000</v>
      </c>
      <c r="E44" s="4">
        <v>1200000</v>
      </c>
      <c r="F44" s="4">
        <v>0</v>
      </c>
      <c r="G44" s="5">
        <f t="shared" si="2"/>
        <v>0</v>
      </c>
      <c r="H44" s="4">
        <v>1200000</v>
      </c>
      <c r="I44" s="4">
        <v>1200000</v>
      </c>
      <c r="J44" s="4">
        <v>1200000</v>
      </c>
      <c r="K44" s="4">
        <v>1200000</v>
      </c>
      <c r="L44" s="4">
        <v>1387000</v>
      </c>
      <c r="M44" s="4">
        <v>823000</v>
      </c>
      <c r="N44" s="4">
        <v>377000</v>
      </c>
      <c r="O44" s="4">
        <v>823000</v>
      </c>
    </row>
    <row r="45" spans="1:15" ht="27" customHeight="1" x14ac:dyDescent="0.25">
      <c r="A45" s="2" t="s">
        <v>92</v>
      </c>
      <c r="B45" s="3" t="s">
        <v>93</v>
      </c>
      <c r="C45" s="4">
        <v>1200000</v>
      </c>
      <c r="D45" s="4">
        <v>1200000</v>
      </c>
      <c r="E45" s="4">
        <v>1200000</v>
      </c>
      <c r="F45" s="4">
        <v>0</v>
      </c>
      <c r="G45" s="5">
        <f t="shared" si="2"/>
        <v>0</v>
      </c>
      <c r="H45" s="4">
        <v>1200000</v>
      </c>
      <c r="I45" s="4">
        <v>1200000</v>
      </c>
      <c r="J45" s="4">
        <v>1200000</v>
      </c>
      <c r="K45" s="4">
        <v>1200000</v>
      </c>
      <c r="L45" s="4">
        <v>1387000</v>
      </c>
      <c r="M45" s="4">
        <v>823000</v>
      </c>
      <c r="N45" s="4">
        <v>377000</v>
      </c>
      <c r="O45" s="4">
        <v>823000</v>
      </c>
    </row>
    <row r="46" spans="1:15" ht="27" customHeight="1" x14ac:dyDescent="0.25">
      <c r="A46" s="6" t="s">
        <v>94</v>
      </c>
      <c r="B46" s="7" t="s">
        <v>95</v>
      </c>
      <c r="C46" s="11">
        <v>0</v>
      </c>
      <c r="D46" s="11">
        <v>0</v>
      </c>
      <c r="E46" s="11">
        <v>0</v>
      </c>
      <c r="F46" s="12">
        <v>0</v>
      </c>
      <c r="G46" s="10">
        <f t="shared" si="2"/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27" customHeight="1" x14ac:dyDescent="0.25">
      <c r="A47" s="6" t="s">
        <v>96</v>
      </c>
      <c r="B47" s="7" t="s">
        <v>97</v>
      </c>
      <c r="C47" s="11">
        <v>0</v>
      </c>
      <c r="D47" s="11">
        <v>0</v>
      </c>
      <c r="E47" s="11">
        <v>0</v>
      </c>
      <c r="F47" s="12">
        <v>0</v>
      </c>
      <c r="G47" s="10">
        <f t="shared" si="2"/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</row>
    <row r="48" spans="1:15" ht="27" customHeight="1" x14ac:dyDescent="0.25">
      <c r="A48" s="6" t="s">
        <v>98</v>
      </c>
      <c r="B48" s="7" t="s">
        <v>99</v>
      </c>
      <c r="C48" s="11">
        <v>0</v>
      </c>
      <c r="D48" s="11">
        <v>0</v>
      </c>
      <c r="E48" s="11">
        <v>0</v>
      </c>
      <c r="F48" s="12">
        <v>0</v>
      </c>
      <c r="G48" s="10">
        <f t="shared" si="2"/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</row>
    <row r="49" spans="1:23" ht="27" customHeight="1" x14ac:dyDescent="0.25">
      <c r="A49" s="6" t="s">
        <v>100</v>
      </c>
      <c r="B49" s="7" t="s">
        <v>101</v>
      </c>
      <c r="C49" s="11">
        <v>0</v>
      </c>
      <c r="D49" s="11">
        <v>0</v>
      </c>
      <c r="E49" s="11">
        <v>0</v>
      </c>
      <c r="F49" s="11">
        <v>0</v>
      </c>
      <c r="G49" s="10">
        <f t="shared" si="2"/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23" ht="14.25" customHeight="1" x14ac:dyDescent="0.25">
      <c r="A50" s="6" t="s">
        <v>102</v>
      </c>
      <c r="B50" s="7" t="s">
        <v>103</v>
      </c>
      <c r="C50" s="11">
        <v>0</v>
      </c>
      <c r="D50" s="11">
        <v>0</v>
      </c>
      <c r="E50" s="11">
        <v>0</v>
      </c>
      <c r="F50" s="11">
        <v>0</v>
      </c>
      <c r="G50" s="10">
        <f t="shared" si="2"/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</row>
    <row r="51" spans="1:23" ht="27" customHeight="1" x14ac:dyDescent="0.25">
      <c r="A51" s="6" t="s">
        <v>104</v>
      </c>
      <c r="B51" s="7" t="s">
        <v>105</v>
      </c>
      <c r="C51" s="11">
        <v>0</v>
      </c>
      <c r="D51" s="11">
        <v>0</v>
      </c>
      <c r="E51" s="11">
        <v>0</v>
      </c>
      <c r="F51" s="11">
        <v>0</v>
      </c>
      <c r="G51" s="10">
        <f t="shared" si="2"/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23" ht="14.25" customHeight="1" x14ac:dyDescent="0.25">
      <c r="A52" s="6" t="s">
        <v>106</v>
      </c>
      <c r="B52" s="7" t="s">
        <v>107</v>
      </c>
      <c r="C52" s="11">
        <v>0</v>
      </c>
      <c r="D52" s="11">
        <v>0</v>
      </c>
      <c r="E52" s="11">
        <v>0</v>
      </c>
      <c r="F52" s="11">
        <v>0</v>
      </c>
      <c r="G52" s="10">
        <f t="shared" si="2"/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</row>
    <row r="53" spans="1:23" ht="27" customHeight="1" x14ac:dyDescent="0.25">
      <c r="A53" s="6" t="s">
        <v>108</v>
      </c>
      <c r="B53" s="7" t="s">
        <v>109</v>
      </c>
      <c r="C53" s="11">
        <v>0</v>
      </c>
      <c r="D53" s="11">
        <v>0</v>
      </c>
      <c r="E53" s="11">
        <v>0</v>
      </c>
      <c r="F53" s="11">
        <v>0</v>
      </c>
      <c r="G53" s="10">
        <f t="shared" si="2"/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</row>
    <row r="54" spans="1:23" ht="14.25" customHeight="1" x14ac:dyDescent="0.25">
      <c r="A54" s="2" t="s">
        <v>110</v>
      </c>
      <c r="B54" s="3" t="s">
        <v>111</v>
      </c>
      <c r="C54" s="13">
        <v>0</v>
      </c>
      <c r="D54" s="14">
        <v>0</v>
      </c>
      <c r="E54" s="13">
        <v>0</v>
      </c>
      <c r="F54" s="13">
        <v>0</v>
      </c>
      <c r="G54" s="5">
        <f t="shared" si="2"/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</row>
    <row r="55" spans="1:23" ht="14.25" customHeight="1" x14ac:dyDescent="0.25">
      <c r="A55" s="2" t="s">
        <v>112</v>
      </c>
      <c r="B55" s="3" t="s">
        <v>113</v>
      </c>
      <c r="C55" s="4">
        <v>9410000</v>
      </c>
      <c r="D55" s="4">
        <v>8210000</v>
      </c>
      <c r="E55" s="4">
        <v>8210000</v>
      </c>
      <c r="F55" s="4">
        <v>8210000</v>
      </c>
      <c r="G55" s="5">
        <f t="shared" si="2"/>
        <v>1</v>
      </c>
      <c r="H55" s="4">
        <v>7010000</v>
      </c>
      <c r="I55" s="4">
        <v>5810000</v>
      </c>
      <c r="J55" s="4">
        <v>4610000</v>
      </c>
      <c r="K55" s="4">
        <v>3410000</v>
      </c>
      <c r="L55" s="4">
        <v>2023000</v>
      </c>
      <c r="M55" s="4">
        <v>1200000</v>
      </c>
      <c r="N55" s="4">
        <v>823000</v>
      </c>
      <c r="O55" s="4">
        <v>0</v>
      </c>
    </row>
    <row r="56" spans="1:23" ht="27" customHeight="1" x14ac:dyDescent="0.25">
      <c r="A56" s="6" t="s">
        <v>114</v>
      </c>
      <c r="B56" s="7" t="s">
        <v>115</v>
      </c>
      <c r="C56" s="11">
        <v>0</v>
      </c>
      <c r="D56" s="11">
        <v>0</v>
      </c>
      <c r="E56" s="11">
        <v>0</v>
      </c>
      <c r="F56" s="11">
        <v>0</v>
      </c>
      <c r="G56" s="10">
        <f t="shared" si="2"/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</row>
    <row r="57" spans="1:23" ht="27" customHeight="1" x14ac:dyDescent="0.25">
      <c r="A57" s="2" t="s">
        <v>116</v>
      </c>
      <c r="B57" s="3" t="s">
        <v>117</v>
      </c>
      <c r="C57" s="32" t="s">
        <v>118</v>
      </c>
      <c r="D57" s="32" t="s">
        <v>118</v>
      </c>
      <c r="E57" s="32" t="s">
        <v>118</v>
      </c>
      <c r="F57" s="32" t="s">
        <v>118</v>
      </c>
      <c r="G57" s="33" t="e">
        <f t="shared" si="2"/>
        <v>#VALUE!</v>
      </c>
      <c r="H57" s="32" t="s">
        <v>118</v>
      </c>
      <c r="I57" s="32" t="s">
        <v>118</v>
      </c>
      <c r="J57" s="32" t="s">
        <v>118</v>
      </c>
      <c r="K57" s="32" t="s">
        <v>118</v>
      </c>
      <c r="L57" s="32" t="s">
        <v>118</v>
      </c>
      <c r="M57" s="32" t="s">
        <v>118</v>
      </c>
      <c r="N57" s="32" t="s">
        <v>118</v>
      </c>
      <c r="O57" s="32" t="s">
        <v>118</v>
      </c>
      <c r="P57" s="34"/>
      <c r="Q57" s="34"/>
      <c r="R57" s="34"/>
      <c r="S57" s="34"/>
      <c r="T57" s="34"/>
      <c r="U57" s="34"/>
      <c r="V57" s="34"/>
      <c r="W57" s="35"/>
    </row>
    <row r="58" spans="1:23" ht="27" customHeight="1" x14ac:dyDescent="0.25">
      <c r="A58" s="6" t="s">
        <v>119</v>
      </c>
      <c r="B58" s="7" t="s">
        <v>120</v>
      </c>
      <c r="C58" s="11">
        <v>3857025</v>
      </c>
      <c r="D58" s="11">
        <v>4439220.1100000003</v>
      </c>
      <c r="E58" s="11">
        <v>4439220.1100000003</v>
      </c>
      <c r="F58" s="11">
        <v>1203077.1499999999</v>
      </c>
      <c r="G58" s="10"/>
      <c r="H58" s="11">
        <v>900000</v>
      </c>
      <c r="I58" s="11">
        <v>1200000</v>
      </c>
      <c r="J58" s="11">
        <v>2000000</v>
      </c>
      <c r="K58" s="11">
        <v>3700000</v>
      </c>
      <c r="L58" s="11">
        <v>4469000</v>
      </c>
      <c r="M58" s="11">
        <v>1200000</v>
      </c>
      <c r="N58" s="11">
        <v>1200000</v>
      </c>
      <c r="O58" s="11">
        <v>823000</v>
      </c>
    </row>
    <row r="59" spans="1:23" ht="39.950000000000003" customHeight="1" x14ac:dyDescent="0.25">
      <c r="A59" s="6" t="s">
        <v>121</v>
      </c>
      <c r="B59" s="7" t="s">
        <v>122</v>
      </c>
      <c r="C59" s="11">
        <v>9009466</v>
      </c>
      <c r="D59" s="11">
        <v>11415461.380000001</v>
      </c>
      <c r="E59" s="11">
        <v>11415461.380000001</v>
      </c>
      <c r="F59" s="11">
        <v>8179318.4199999999</v>
      </c>
      <c r="G59" s="10">
        <f>IF($E59=0,0,$F59/$E59)</f>
        <v>0.71651229396038651</v>
      </c>
      <c r="H59" s="11">
        <v>900000</v>
      </c>
      <c r="I59" s="11">
        <v>1200000</v>
      </c>
      <c r="J59" s="11">
        <v>2000000</v>
      </c>
      <c r="K59" s="11">
        <v>3700000</v>
      </c>
      <c r="L59" s="11">
        <v>4469000</v>
      </c>
      <c r="M59" s="11">
        <v>1200000</v>
      </c>
      <c r="N59" s="11">
        <v>1200000</v>
      </c>
      <c r="O59" s="11">
        <v>823000</v>
      </c>
    </row>
    <row r="60" spans="1:23" ht="45" hidden="1" x14ac:dyDescent="0.25">
      <c r="A60" s="6" t="s">
        <v>123</v>
      </c>
      <c r="B60" s="7" t="s">
        <v>124</v>
      </c>
      <c r="C60" s="11">
        <v>9009466</v>
      </c>
      <c r="D60" s="11">
        <v>11415461.380000001</v>
      </c>
      <c r="E60" s="11">
        <v>11415461.380000001</v>
      </c>
      <c r="F60" s="11">
        <v>8179318.4199999999</v>
      </c>
      <c r="G60" s="10"/>
      <c r="H60" s="11">
        <v>900000</v>
      </c>
      <c r="I60" s="11">
        <v>1200000</v>
      </c>
      <c r="J60" s="11">
        <v>2000000</v>
      </c>
      <c r="K60" s="11">
        <v>3700000</v>
      </c>
      <c r="L60" s="11">
        <v>4469000</v>
      </c>
      <c r="M60" s="11">
        <v>1200000</v>
      </c>
      <c r="N60" s="11">
        <v>1200000</v>
      </c>
      <c r="O60" s="11">
        <v>823000</v>
      </c>
    </row>
    <row r="61" spans="1:23" ht="14.25" customHeight="1" x14ac:dyDescent="0.25">
      <c r="A61" s="2" t="s">
        <v>125</v>
      </c>
      <c r="B61" s="3" t="s">
        <v>126</v>
      </c>
      <c r="C61" s="32" t="s">
        <v>118</v>
      </c>
      <c r="D61" s="32" t="s">
        <v>118</v>
      </c>
      <c r="E61" s="32" t="s">
        <v>118</v>
      </c>
      <c r="F61" s="32" t="s">
        <v>118</v>
      </c>
      <c r="G61" s="33" t="e">
        <f>IF($E61=0,0,$F61/$E61)</f>
        <v>#VALUE!</v>
      </c>
      <c r="H61" s="32" t="s">
        <v>118</v>
      </c>
      <c r="I61" s="32" t="s">
        <v>118</v>
      </c>
      <c r="J61" s="32" t="s">
        <v>118</v>
      </c>
      <c r="K61" s="32" t="s">
        <v>118</v>
      </c>
      <c r="L61" s="32" t="s">
        <v>118</v>
      </c>
      <c r="M61" s="32" t="s">
        <v>118</v>
      </c>
      <c r="N61" s="32" t="s">
        <v>118</v>
      </c>
      <c r="O61" s="32" t="s">
        <v>118</v>
      </c>
      <c r="P61" s="34"/>
      <c r="Q61" s="34"/>
      <c r="R61" s="34"/>
      <c r="S61" s="34"/>
      <c r="T61" s="34"/>
      <c r="U61" s="34"/>
      <c r="V61" s="34"/>
      <c r="W61" s="35"/>
    </row>
    <row r="62" spans="1:23" ht="65.650000000000006" customHeight="1" x14ac:dyDescent="0.25">
      <c r="A62" s="15" t="s">
        <v>127</v>
      </c>
      <c r="B62" s="16" t="s">
        <v>128</v>
      </c>
      <c r="C62" s="17">
        <v>5.1499999999999997E-2</v>
      </c>
      <c r="D62" s="17">
        <v>5.8599999999999999E-2</v>
      </c>
      <c r="E62" s="17">
        <v>5.8599999999999999E-2</v>
      </c>
      <c r="F62" s="17">
        <v>1.09E-2</v>
      </c>
      <c r="G62" s="10"/>
      <c r="H62" s="17">
        <v>6.1699999999999998E-2</v>
      </c>
      <c r="I62" s="17">
        <v>6.5299999999999997E-2</v>
      </c>
      <c r="J62" s="17">
        <v>5.7299999999999997E-2</v>
      </c>
      <c r="K62" s="17">
        <v>5.7599999999999998E-2</v>
      </c>
      <c r="L62" s="17">
        <v>7.1900000000000006E-2</v>
      </c>
      <c r="M62" s="17">
        <v>4.3099999999999999E-2</v>
      </c>
      <c r="N62" s="17">
        <v>2.1999999999999999E-2</v>
      </c>
      <c r="O62" s="17">
        <v>4.3400000000000001E-2</v>
      </c>
    </row>
    <row r="63" spans="1:23" ht="39.950000000000003" customHeight="1" x14ac:dyDescent="0.25">
      <c r="A63" s="15" t="s">
        <v>129</v>
      </c>
      <c r="B63" s="16" t="s">
        <v>130</v>
      </c>
      <c r="C63" s="17">
        <v>0.15340000000000001</v>
      </c>
      <c r="D63" s="17">
        <v>0.17630000000000001</v>
      </c>
      <c r="E63" s="17">
        <v>0.17630000000000001</v>
      </c>
      <c r="F63" s="17">
        <v>6.7900000000000002E-2</v>
      </c>
      <c r="G63" s="10"/>
      <c r="H63" s="17">
        <v>4.7500000000000001E-2</v>
      </c>
      <c r="I63" s="17">
        <v>6.4899999999999999E-2</v>
      </c>
      <c r="J63" s="17">
        <v>9.1899999999999996E-2</v>
      </c>
      <c r="K63" s="17">
        <v>0.1641</v>
      </c>
      <c r="L63" s="17">
        <v>0.21560000000000001</v>
      </c>
      <c r="M63" s="17">
        <v>6.0699999999999997E-2</v>
      </c>
      <c r="N63" s="17">
        <v>0.06</v>
      </c>
      <c r="O63" s="17">
        <v>4.3400000000000001E-2</v>
      </c>
    </row>
    <row r="64" spans="1:23" ht="33.75" hidden="1" x14ac:dyDescent="0.25">
      <c r="A64" s="15" t="s">
        <v>131</v>
      </c>
      <c r="B64" s="16" t="s">
        <v>132</v>
      </c>
      <c r="C64" s="17">
        <v>0.16500000000000001</v>
      </c>
      <c r="D64" s="17">
        <v>0.18720000000000001</v>
      </c>
      <c r="E64" s="17">
        <v>0.18720000000000001</v>
      </c>
      <c r="F64" s="17">
        <v>8.2299999999999998E-2</v>
      </c>
      <c r="G64" s="10"/>
      <c r="H64" s="17">
        <v>6.3799999999999996E-2</v>
      </c>
      <c r="I64" s="17">
        <v>8.1000000000000003E-2</v>
      </c>
      <c r="J64" s="17">
        <v>9.1899999999999996E-2</v>
      </c>
      <c r="K64" s="17">
        <v>0.1641</v>
      </c>
      <c r="L64" s="17">
        <v>0.21560000000000001</v>
      </c>
      <c r="M64" s="17">
        <v>6.0699999999999997E-2</v>
      </c>
      <c r="N64" s="17">
        <v>0.06</v>
      </c>
      <c r="O64" s="17">
        <v>4.3400000000000001E-2</v>
      </c>
    </row>
    <row r="65" spans="1:23" ht="78.599999999999994" customHeight="1" x14ac:dyDescent="0.25">
      <c r="A65" s="15" t="s">
        <v>133</v>
      </c>
      <c r="B65" s="16" t="s">
        <v>134</v>
      </c>
      <c r="C65" s="17">
        <v>0.13669999999999999</v>
      </c>
      <c r="D65" s="17">
        <v>0.13669999999999999</v>
      </c>
      <c r="E65" s="17">
        <v>0.13669999999999999</v>
      </c>
      <c r="F65" s="17">
        <v>0.13669999999999999</v>
      </c>
      <c r="G65" s="10"/>
      <c r="H65" s="17">
        <v>0.151</v>
      </c>
      <c r="I65" s="17">
        <v>0.14280000000000001</v>
      </c>
      <c r="J65" s="17">
        <v>9.8400000000000001E-2</v>
      </c>
      <c r="K65" s="17">
        <v>8.3099999999999993E-2</v>
      </c>
      <c r="L65" s="17">
        <v>0.1009</v>
      </c>
      <c r="M65" s="17">
        <v>0.1147</v>
      </c>
      <c r="N65" s="17">
        <v>0.1173</v>
      </c>
      <c r="O65" s="17">
        <v>0.1007</v>
      </c>
    </row>
    <row r="66" spans="1:23" ht="78.599999999999994" customHeight="1" x14ac:dyDescent="0.25">
      <c r="A66" s="15" t="s">
        <v>135</v>
      </c>
      <c r="B66" s="16" t="s">
        <v>136</v>
      </c>
      <c r="C66" s="17">
        <v>0.14280000000000001</v>
      </c>
      <c r="D66" s="17">
        <v>0.1502</v>
      </c>
      <c r="E66" s="17">
        <v>0.1502</v>
      </c>
      <c r="F66" s="17">
        <v>0.1502</v>
      </c>
      <c r="G66" s="10"/>
      <c r="H66" s="17">
        <v>0.16439999999999999</v>
      </c>
      <c r="I66" s="17">
        <v>0.15629999999999999</v>
      </c>
      <c r="J66" s="17">
        <v>0.1119</v>
      </c>
      <c r="K66" s="17">
        <v>9.7699999999999995E-2</v>
      </c>
      <c r="L66" s="17">
        <v>0.11550000000000001</v>
      </c>
      <c r="M66" s="17">
        <v>0.12939999999999999</v>
      </c>
      <c r="N66" s="17">
        <v>0.1173</v>
      </c>
      <c r="O66" s="17">
        <v>0.1007</v>
      </c>
    </row>
    <row r="67" spans="1:23" ht="78.599999999999994" customHeight="1" x14ac:dyDescent="0.25">
      <c r="A67" s="2" t="s">
        <v>137</v>
      </c>
      <c r="B67" s="3" t="s">
        <v>138</v>
      </c>
      <c r="C67" s="18" t="s">
        <v>139</v>
      </c>
      <c r="D67" s="18" t="s">
        <v>139</v>
      </c>
      <c r="E67" s="18" t="s">
        <v>139</v>
      </c>
      <c r="F67" s="18" t="s">
        <v>139</v>
      </c>
      <c r="G67" s="19"/>
      <c r="H67" s="18" t="s">
        <v>139</v>
      </c>
      <c r="I67" s="18" t="s">
        <v>139</v>
      </c>
      <c r="J67" s="18" t="s">
        <v>139</v>
      </c>
      <c r="K67" s="18" t="s">
        <v>139</v>
      </c>
      <c r="L67" s="18" t="s">
        <v>139</v>
      </c>
      <c r="M67" s="18" t="s">
        <v>139</v>
      </c>
      <c r="N67" s="18" t="s">
        <v>139</v>
      </c>
      <c r="O67" s="18" t="s">
        <v>139</v>
      </c>
    </row>
    <row r="68" spans="1:23" ht="78.599999999999994" customHeight="1" x14ac:dyDescent="0.25">
      <c r="A68" s="6" t="s">
        <v>140</v>
      </c>
      <c r="B68" s="7" t="s">
        <v>141</v>
      </c>
      <c r="C68" s="20" t="s">
        <v>139</v>
      </c>
      <c r="D68" s="20" t="s">
        <v>139</v>
      </c>
      <c r="E68" s="20" t="s">
        <v>139</v>
      </c>
      <c r="F68" s="20" t="s">
        <v>139</v>
      </c>
      <c r="G68" s="21"/>
      <c r="H68" s="20" t="s">
        <v>139</v>
      </c>
      <c r="I68" s="20" t="s">
        <v>139</v>
      </c>
      <c r="J68" s="20" t="s">
        <v>139</v>
      </c>
      <c r="K68" s="20" t="s">
        <v>139</v>
      </c>
      <c r="L68" s="20" t="s">
        <v>139</v>
      </c>
      <c r="M68" s="20" t="s">
        <v>139</v>
      </c>
      <c r="N68" s="20" t="s">
        <v>139</v>
      </c>
      <c r="O68" s="20" t="s">
        <v>139</v>
      </c>
    </row>
    <row r="69" spans="1:23" ht="39.950000000000003" customHeight="1" x14ac:dyDescent="0.25">
      <c r="A69" s="2" t="s">
        <v>142</v>
      </c>
      <c r="B69" s="3" t="s">
        <v>143</v>
      </c>
      <c r="C69" s="32" t="s">
        <v>118</v>
      </c>
      <c r="D69" s="32" t="s">
        <v>118</v>
      </c>
      <c r="E69" s="32" t="s">
        <v>118</v>
      </c>
      <c r="F69" s="32" t="s">
        <v>118</v>
      </c>
      <c r="G69" s="33" t="e">
        <f t="shared" ref="G69:G100" si="3">IF($E69=0,0,$F69/$E69)</f>
        <v>#VALUE!</v>
      </c>
      <c r="H69" s="32" t="s">
        <v>118</v>
      </c>
      <c r="I69" s="32" t="s">
        <v>118</v>
      </c>
      <c r="J69" s="32" t="s">
        <v>118</v>
      </c>
      <c r="K69" s="32" t="s">
        <v>118</v>
      </c>
      <c r="L69" s="32" t="s">
        <v>118</v>
      </c>
      <c r="M69" s="32" t="s">
        <v>118</v>
      </c>
      <c r="N69" s="32" t="s">
        <v>118</v>
      </c>
      <c r="O69" s="32" t="s">
        <v>118</v>
      </c>
      <c r="P69" s="34"/>
      <c r="Q69" s="34"/>
      <c r="R69" s="34"/>
      <c r="S69" s="34"/>
      <c r="T69" s="34"/>
      <c r="U69" s="34"/>
      <c r="V69" s="34"/>
      <c r="W69" s="35"/>
    </row>
    <row r="70" spans="1:23" ht="39.950000000000003" customHeight="1" x14ac:dyDescent="0.25">
      <c r="A70" s="6" t="s">
        <v>144</v>
      </c>
      <c r="B70" s="7" t="s">
        <v>145</v>
      </c>
      <c r="C70" s="8">
        <v>0</v>
      </c>
      <c r="D70" s="9">
        <v>678794.7</v>
      </c>
      <c r="E70" s="8">
        <v>678794.7</v>
      </c>
      <c r="F70" s="8">
        <v>678794.7</v>
      </c>
      <c r="G70" s="10">
        <f t="shared" si="3"/>
        <v>1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</row>
    <row r="71" spans="1:23" ht="52.9" customHeight="1" x14ac:dyDescent="0.25">
      <c r="A71" s="6" t="s">
        <v>146</v>
      </c>
      <c r="B71" s="7" t="s">
        <v>147</v>
      </c>
      <c r="C71" s="8">
        <v>0</v>
      </c>
      <c r="D71" s="9">
        <v>678794.7</v>
      </c>
      <c r="E71" s="8">
        <v>678794.7</v>
      </c>
      <c r="F71" s="8">
        <v>678794.7</v>
      </c>
      <c r="G71" s="10">
        <f t="shared" si="3"/>
        <v>1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1:23" ht="14.25" customHeight="1" x14ac:dyDescent="0.25">
      <c r="A72" s="6" t="s">
        <v>148</v>
      </c>
      <c r="B72" s="7" t="s">
        <v>149</v>
      </c>
      <c r="C72" s="8">
        <v>0</v>
      </c>
      <c r="D72" s="9">
        <v>672729.09</v>
      </c>
      <c r="E72" s="8">
        <v>672729.09</v>
      </c>
      <c r="F72" s="8">
        <v>672729.09</v>
      </c>
      <c r="G72" s="10">
        <f t="shared" si="3"/>
        <v>1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1:23" ht="39.950000000000003" customHeight="1" x14ac:dyDescent="0.25">
      <c r="A73" s="6" t="s">
        <v>150</v>
      </c>
      <c r="B73" s="7" t="s">
        <v>151</v>
      </c>
      <c r="C73" s="8">
        <v>500000</v>
      </c>
      <c r="D73" s="9">
        <v>777048</v>
      </c>
      <c r="E73" s="8">
        <v>777048</v>
      </c>
      <c r="F73" s="8">
        <v>278010.15999999997</v>
      </c>
      <c r="G73" s="10">
        <f t="shared" si="3"/>
        <v>0.35777733164489189</v>
      </c>
      <c r="H73" s="9">
        <v>500000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1:23" ht="39.950000000000003" customHeight="1" x14ac:dyDescent="0.25">
      <c r="A74" s="6" t="s">
        <v>152</v>
      </c>
      <c r="B74" s="7" t="s">
        <v>153</v>
      </c>
      <c r="C74" s="8">
        <v>500000</v>
      </c>
      <c r="D74" s="9">
        <v>777048</v>
      </c>
      <c r="E74" s="8">
        <v>777048</v>
      </c>
      <c r="F74" s="8">
        <v>278010.15999999997</v>
      </c>
      <c r="G74" s="10">
        <f t="shared" si="3"/>
        <v>0.35777733164489189</v>
      </c>
      <c r="H74" s="9">
        <v>500000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</row>
    <row r="75" spans="1:23" ht="39.950000000000003" customHeight="1" x14ac:dyDescent="0.25">
      <c r="A75" s="6" t="s">
        <v>154</v>
      </c>
      <c r="B75" s="7" t="s">
        <v>149</v>
      </c>
      <c r="C75" s="8">
        <v>500000</v>
      </c>
      <c r="D75" s="9">
        <v>777048</v>
      </c>
      <c r="E75" s="8">
        <v>777048</v>
      </c>
      <c r="F75" s="8">
        <v>277048.44</v>
      </c>
      <c r="G75" s="10">
        <f t="shared" si="3"/>
        <v>0.35653967322482011</v>
      </c>
      <c r="H75" s="9">
        <v>500000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23" ht="39.950000000000003" customHeight="1" x14ac:dyDescent="0.25">
      <c r="A76" s="6" t="s">
        <v>155</v>
      </c>
      <c r="B76" s="7" t="s">
        <v>156</v>
      </c>
      <c r="C76" s="8">
        <v>0</v>
      </c>
      <c r="D76" s="9">
        <v>681030.45</v>
      </c>
      <c r="E76" s="8">
        <v>681030.45</v>
      </c>
      <c r="F76" s="8">
        <v>115378.06</v>
      </c>
      <c r="G76" s="10">
        <f t="shared" si="3"/>
        <v>0.16941688877494393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1:23" ht="39.950000000000003" customHeight="1" x14ac:dyDescent="0.25">
      <c r="A77" s="6" t="s">
        <v>157</v>
      </c>
      <c r="B77" s="7" t="s">
        <v>158</v>
      </c>
      <c r="C77" s="8">
        <v>0</v>
      </c>
      <c r="D77" s="9">
        <v>681030.45</v>
      </c>
      <c r="E77" s="8">
        <v>681030.45</v>
      </c>
      <c r="F77" s="8">
        <v>115378.06</v>
      </c>
      <c r="G77" s="10">
        <f t="shared" si="3"/>
        <v>0.16941688877494393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1:23" ht="39.950000000000003" customHeight="1" x14ac:dyDescent="0.25">
      <c r="A78" s="6" t="s">
        <v>159</v>
      </c>
      <c r="B78" s="7" t="s">
        <v>160</v>
      </c>
      <c r="C78" s="8">
        <v>0</v>
      </c>
      <c r="D78" s="9">
        <v>672729.09</v>
      </c>
      <c r="E78" s="8">
        <v>672729.09</v>
      </c>
      <c r="F78" s="8">
        <v>107076.7</v>
      </c>
      <c r="G78" s="10">
        <f t="shared" si="3"/>
        <v>0.15916763759985464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23" ht="39.950000000000003" customHeight="1" x14ac:dyDescent="0.25">
      <c r="A79" s="6" t="s">
        <v>161</v>
      </c>
      <c r="B79" s="7" t="s">
        <v>162</v>
      </c>
      <c r="C79" s="8">
        <v>1200000</v>
      </c>
      <c r="D79" s="9">
        <v>970000</v>
      </c>
      <c r="E79" s="8">
        <v>970000</v>
      </c>
      <c r="F79" s="8">
        <v>743497.83</v>
      </c>
      <c r="G79" s="10">
        <f t="shared" si="3"/>
        <v>0.7664926082474226</v>
      </c>
      <c r="H79" s="9">
        <v>900000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1:23" ht="39.950000000000003" customHeight="1" x14ac:dyDescent="0.25">
      <c r="A80" s="6" t="s">
        <v>163</v>
      </c>
      <c r="B80" s="7" t="s">
        <v>164</v>
      </c>
      <c r="C80" s="8">
        <v>1200000</v>
      </c>
      <c r="D80" s="9">
        <v>970000</v>
      </c>
      <c r="E80" s="8">
        <v>970000</v>
      </c>
      <c r="F80" s="8">
        <v>743497.83</v>
      </c>
      <c r="G80" s="10">
        <f t="shared" si="3"/>
        <v>0.7664926082474226</v>
      </c>
      <c r="H80" s="9">
        <v>900000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23" ht="27" customHeight="1" x14ac:dyDescent="0.25">
      <c r="A81" s="6" t="s">
        <v>165</v>
      </c>
      <c r="B81" s="7" t="s">
        <v>160</v>
      </c>
      <c r="C81" s="8">
        <v>500000</v>
      </c>
      <c r="D81" s="9">
        <v>500000</v>
      </c>
      <c r="E81" s="8">
        <v>500000</v>
      </c>
      <c r="F81" s="8">
        <v>386391.03</v>
      </c>
      <c r="G81" s="10">
        <f t="shared" si="3"/>
        <v>0.77278206000000005</v>
      </c>
      <c r="H81" s="9">
        <v>500000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23" ht="27" customHeight="1" x14ac:dyDescent="0.25">
      <c r="A82" s="2" t="s">
        <v>166</v>
      </c>
      <c r="B82" s="3" t="s">
        <v>167</v>
      </c>
      <c r="C82" s="32" t="s">
        <v>118</v>
      </c>
      <c r="D82" s="32" t="s">
        <v>118</v>
      </c>
      <c r="E82" s="32" t="s">
        <v>118</v>
      </c>
      <c r="F82" s="32" t="s">
        <v>118</v>
      </c>
      <c r="G82" s="33" t="e">
        <f t="shared" si="3"/>
        <v>#VALUE!</v>
      </c>
      <c r="H82" s="32" t="s">
        <v>118</v>
      </c>
      <c r="I82" s="32" t="s">
        <v>118</v>
      </c>
      <c r="J82" s="32" t="s">
        <v>118</v>
      </c>
      <c r="K82" s="32" t="s">
        <v>118</v>
      </c>
      <c r="L82" s="32" t="s">
        <v>118</v>
      </c>
      <c r="M82" s="32" t="s">
        <v>118</v>
      </c>
      <c r="N82" s="32" t="s">
        <v>118</v>
      </c>
      <c r="O82" s="32" t="s">
        <v>118</v>
      </c>
      <c r="P82" s="34"/>
      <c r="Q82" s="34"/>
      <c r="R82" s="34"/>
      <c r="S82" s="34"/>
      <c r="T82" s="34"/>
      <c r="U82" s="34"/>
      <c r="V82" s="34"/>
      <c r="W82" s="35"/>
    </row>
    <row r="83" spans="1:23" ht="27" customHeight="1" x14ac:dyDescent="0.25">
      <c r="A83" s="6" t="s">
        <v>168</v>
      </c>
      <c r="B83" s="7" t="s">
        <v>169</v>
      </c>
      <c r="C83" s="11">
        <v>13533646</v>
      </c>
      <c r="D83" s="11">
        <v>12819256</v>
      </c>
      <c r="E83" s="11">
        <v>12819256</v>
      </c>
      <c r="F83" s="11">
        <f>IF(ISNUMBER(VLOOKUP("1",Przedsięwzięcia!A3:O104,9,FALSE)),ROUND(VLOOKUP("1",Przedsięwzięcia!A3:O104,9,FALSE),4),0)</f>
        <v>5046520.78</v>
      </c>
      <c r="G83" s="10">
        <f t="shared" si="3"/>
        <v>0.39366721282420758</v>
      </c>
      <c r="H83" s="11">
        <v>12604360</v>
      </c>
      <c r="I83" s="11">
        <v>1773841</v>
      </c>
      <c r="J83" s="11">
        <v>4481</v>
      </c>
      <c r="K83" s="11">
        <v>4481</v>
      </c>
      <c r="L83" s="11">
        <v>4481</v>
      </c>
      <c r="M83" s="11">
        <v>4481</v>
      </c>
      <c r="N83" s="11">
        <v>4481</v>
      </c>
      <c r="O83" s="11">
        <v>4481</v>
      </c>
    </row>
    <row r="84" spans="1:23" ht="14.25" customHeight="1" x14ac:dyDescent="0.25">
      <c r="A84" s="6" t="s">
        <v>170</v>
      </c>
      <c r="B84" s="7" t="s">
        <v>171</v>
      </c>
      <c r="C84" s="11">
        <v>1439205</v>
      </c>
      <c r="D84" s="11">
        <v>1439205</v>
      </c>
      <c r="E84" s="11">
        <v>1439205</v>
      </c>
      <c r="F84" s="11">
        <f>IF(ISNUMBER(VLOOKUP("1.a",Przedsięwzięcia!A3:O104,9,FALSE)),ROUND(VLOOKUP("1.a",Przedsięwzięcia!A3:O104,9,FALSE),4),0)</f>
        <v>730145.83</v>
      </c>
      <c r="G84" s="10">
        <f t="shared" si="3"/>
        <v>0.50732580139729921</v>
      </c>
      <c r="H84" s="11">
        <v>1424360</v>
      </c>
      <c r="I84" s="11">
        <v>1428841</v>
      </c>
      <c r="J84" s="11">
        <v>4481</v>
      </c>
      <c r="K84" s="11">
        <v>4481</v>
      </c>
      <c r="L84" s="11">
        <v>4481</v>
      </c>
      <c r="M84" s="11">
        <v>4481</v>
      </c>
      <c r="N84" s="11">
        <v>4481</v>
      </c>
      <c r="O84" s="11">
        <v>4481</v>
      </c>
    </row>
    <row r="85" spans="1:23" ht="14.25" customHeight="1" x14ac:dyDescent="0.25">
      <c r="A85" s="6" t="s">
        <v>172</v>
      </c>
      <c r="B85" s="7" t="s">
        <v>173</v>
      </c>
      <c r="C85" s="11">
        <v>12094441</v>
      </c>
      <c r="D85" s="11">
        <v>11380051</v>
      </c>
      <c r="E85" s="11">
        <v>11380051</v>
      </c>
      <c r="F85" s="11">
        <f>IF(ISNUMBER(VLOOKUP("1.b",Przedsięwzięcia!A3:O104,9,FALSE)),ROUND(VLOOKUP("1.b",Przedsięwzięcia!A3:O104,9,FALSE),4),0)</f>
        <v>4316374.95</v>
      </c>
      <c r="G85" s="10">
        <f t="shared" si="3"/>
        <v>0.37929311125231341</v>
      </c>
      <c r="H85" s="11">
        <v>11180000</v>
      </c>
      <c r="I85" s="11">
        <v>345000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</row>
    <row r="86" spans="1:23" ht="27" customHeight="1" x14ac:dyDescent="0.25">
      <c r="A86" s="6" t="s">
        <v>174</v>
      </c>
      <c r="B86" s="7" t="s">
        <v>175</v>
      </c>
      <c r="C86" s="8">
        <v>0</v>
      </c>
      <c r="D86" s="9">
        <v>0</v>
      </c>
      <c r="E86" s="8">
        <v>0</v>
      </c>
      <c r="F86" s="8">
        <v>0</v>
      </c>
      <c r="G86" s="10">
        <f t="shared" si="3"/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</row>
    <row r="87" spans="1:23" ht="39.950000000000003" customHeight="1" x14ac:dyDescent="0.25">
      <c r="A87" s="6" t="s">
        <v>176</v>
      </c>
      <c r="B87" s="7" t="s">
        <v>177</v>
      </c>
      <c r="C87" s="8">
        <v>0</v>
      </c>
      <c r="D87" s="9">
        <v>0</v>
      </c>
      <c r="E87" s="8">
        <v>0</v>
      </c>
      <c r="F87" s="8">
        <v>0</v>
      </c>
      <c r="G87" s="10">
        <f t="shared" si="3"/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</row>
    <row r="88" spans="1:23" ht="52.9" customHeight="1" x14ac:dyDescent="0.25">
      <c r="A88" s="6" t="s">
        <v>178</v>
      </c>
      <c r="B88" s="7" t="s">
        <v>179</v>
      </c>
      <c r="C88" s="8">
        <v>9080</v>
      </c>
      <c r="D88" s="9">
        <v>9080</v>
      </c>
      <c r="E88" s="8">
        <v>9080</v>
      </c>
      <c r="F88" s="12">
        <v>0</v>
      </c>
      <c r="G88" s="10">
        <f t="shared" si="3"/>
        <v>0</v>
      </c>
      <c r="H88" s="9">
        <v>9067</v>
      </c>
      <c r="I88" s="9">
        <v>8764</v>
      </c>
      <c r="J88" s="9">
        <v>8478</v>
      </c>
      <c r="K88" s="9">
        <v>8195</v>
      </c>
      <c r="L88" s="9">
        <v>3923</v>
      </c>
      <c r="M88" s="9">
        <v>1027</v>
      </c>
      <c r="N88" s="9">
        <v>0</v>
      </c>
      <c r="O88" s="9">
        <v>0</v>
      </c>
    </row>
    <row r="89" spans="1:23" ht="39.950000000000003" customHeight="1" x14ac:dyDescent="0.25">
      <c r="A89" s="6" t="s">
        <v>180</v>
      </c>
      <c r="B89" s="7" t="s">
        <v>181</v>
      </c>
      <c r="C89" s="8">
        <v>0</v>
      </c>
      <c r="D89" s="9">
        <v>0</v>
      </c>
      <c r="E89" s="8">
        <v>0</v>
      </c>
      <c r="F89" s="8">
        <v>0</v>
      </c>
      <c r="G89" s="10">
        <f t="shared" si="3"/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</row>
    <row r="90" spans="1:23" ht="27" customHeight="1" x14ac:dyDescent="0.25">
      <c r="A90" s="6" t="s">
        <v>182</v>
      </c>
      <c r="B90" s="7" t="s">
        <v>183</v>
      </c>
      <c r="C90" s="11">
        <v>1200000</v>
      </c>
      <c r="D90" s="11">
        <v>1200000</v>
      </c>
      <c r="E90" s="11">
        <v>1200000</v>
      </c>
      <c r="F90" s="11">
        <v>0</v>
      </c>
      <c r="G90" s="10">
        <f t="shared" si="3"/>
        <v>0</v>
      </c>
      <c r="H90" s="11">
        <v>1200000</v>
      </c>
      <c r="I90" s="11">
        <v>1200000</v>
      </c>
      <c r="J90" s="11">
        <v>1200000</v>
      </c>
      <c r="K90" s="11">
        <v>1200000</v>
      </c>
      <c r="L90" s="11">
        <v>1387000</v>
      </c>
      <c r="M90" s="11">
        <v>823000</v>
      </c>
      <c r="N90" s="11">
        <v>0</v>
      </c>
      <c r="O90" s="11">
        <v>0</v>
      </c>
    </row>
    <row r="91" spans="1:23" ht="14.25" customHeight="1" x14ac:dyDescent="0.25">
      <c r="A91" s="6" t="s">
        <v>184</v>
      </c>
      <c r="B91" s="7" t="s">
        <v>185</v>
      </c>
      <c r="C91" s="11">
        <v>0</v>
      </c>
      <c r="D91" s="11">
        <v>0</v>
      </c>
      <c r="E91" s="11">
        <v>0</v>
      </c>
      <c r="F91" s="11">
        <v>0</v>
      </c>
      <c r="G91" s="10">
        <f t="shared" si="3"/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</row>
    <row r="92" spans="1:23" ht="27" customHeight="1" x14ac:dyDescent="0.25">
      <c r="A92" s="6" t="s">
        <v>186</v>
      </c>
      <c r="B92" s="7" t="s">
        <v>187</v>
      </c>
      <c r="C92" s="11">
        <v>0</v>
      </c>
      <c r="D92" s="11">
        <v>0</v>
      </c>
      <c r="E92" s="11">
        <v>0</v>
      </c>
      <c r="F92" s="11">
        <v>0</v>
      </c>
      <c r="G92" s="10">
        <f t="shared" si="3"/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</row>
    <row r="93" spans="1:23" ht="27" customHeight="1" x14ac:dyDescent="0.25">
      <c r="A93" s="6" t="s">
        <v>188</v>
      </c>
      <c r="B93" s="7" t="s">
        <v>189</v>
      </c>
      <c r="C93" s="11">
        <v>0</v>
      </c>
      <c r="D93" s="11">
        <v>0</v>
      </c>
      <c r="E93" s="11">
        <v>0</v>
      </c>
      <c r="F93" s="11">
        <v>0</v>
      </c>
      <c r="G93" s="10">
        <f t="shared" si="3"/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</row>
    <row r="94" spans="1:23" ht="14.25" customHeight="1" x14ac:dyDescent="0.25">
      <c r="A94" s="6" t="s">
        <v>190</v>
      </c>
      <c r="B94" s="7" t="s">
        <v>191</v>
      </c>
      <c r="C94" s="11">
        <v>0</v>
      </c>
      <c r="D94" s="11">
        <v>0</v>
      </c>
      <c r="E94" s="11">
        <v>0</v>
      </c>
      <c r="F94" s="11">
        <v>0</v>
      </c>
      <c r="G94" s="10">
        <f t="shared" si="3"/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</row>
    <row r="95" spans="1:23" ht="27" customHeight="1" x14ac:dyDescent="0.25">
      <c r="A95" s="6" t="s">
        <v>192</v>
      </c>
      <c r="B95" s="7" t="s">
        <v>193</v>
      </c>
      <c r="C95" s="11">
        <v>0</v>
      </c>
      <c r="D95" s="11">
        <v>0</v>
      </c>
      <c r="E95" s="11">
        <v>0</v>
      </c>
      <c r="F95" s="11">
        <v>0</v>
      </c>
      <c r="G95" s="10">
        <f t="shared" si="3"/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</row>
    <row r="96" spans="1:23" ht="14.25" customHeight="1" x14ac:dyDescent="0.25">
      <c r="A96" s="6" t="s">
        <v>194</v>
      </c>
      <c r="B96" s="7" t="s">
        <v>195</v>
      </c>
      <c r="C96" s="11">
        <v>0</v>
      </c>
      <c r="D96" s="11">
        <v>0</v>
      </c>
      <c r="E96" s="11">
        <v>0</v>
      </c>
      <c r="F96" s="11">
        <v>0</v>
      </c>
      <c r="G96" s="10">
        <f t="shared" si="3"/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</row>
    <row r="97" spans="1:15" ht="27" customHeight="1" x14ac:dyDescent="0.25">
      <c r="A97" s="6" t="s">
        <v>196</v>
      </c>
      <c r="B97" s="7" t="s">
        <v>197</v>
      </c>
      <c r="C97" s="11">
        <v>0</v>
      </c>
      <c r="D97" s="11">
        <v>0</v>
      </c>
      <c r="E97" s="11">
        <v>0</v>
      </c>
      <c r="F97" s="11">
        <v>0</v>
      </c>
      <c r="G97" s="10">
        <f t="shared" si="3"/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</row>
    <row r="98" spans="1:15" ht="27" customHeight="1" x14ac:dyDescent="0.25">
      <c r="A98" s="6" t="s">
        <v>198</v>
      </c>
      <c r="B98" s="7" t="s">
        <v>199</v>
      </c>
      <c r="C98" s="11">
        <v>0</v>
      </c>
      <c r="D98" s="11">
        <v>0</v>
      </c>
      <c r="E98" s="11">
        <v>0</v>
      </c>
      <c r="F98" s="11">
        <v>0</v>
      </c>
      <c r="G98" s="10">
        <f t="shared" si="3"/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</row>
    <row r="99" spans="1:15" ht="78.599999999999994" customHeight="1" x14ac:dyDescent="0.25">
      <c r="A99" s="6" t="s">
        <v>200</v>
      </c>
      <c r="B99" s="7" t="s">
        <v>201</v>
      </c>
      <c r="C99" s="8">
        <v>0</v>
      </c>
      <c r="D99" s="9">
        <v>0</v>
      </c>
      <c r="E99" s="8">
        <v>0</v>
      </c>
      <c r="F99" s="8">
        <v>0</v>
      </c>
      <c r="G99" s="10">
        <f t="shared" si="3"/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ht="27" customHeight="1" x14ac:dyDescent="0.25">
      <c r="A100" s="6" t="s">
        <v>202</v>
      </c>
      <c r="B100" s="7" t="s">
        <v>203</v>
      </c>
      <c r="C100" s="8">
        <v>0</v>
      </c>
      <c r="D100" s="9">
        <v>0</v>
      </c>
      <c r="E100" s="8">
        <v>0</v>
      </c>
      <c r="F100" s="12">
        <v>0</v>
      </c>
      <c r="G100" s="10">
        <f t="shared" si="3"/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</row>
    <row r="101" spans="1:15" ht="22.5" hidden="1" x14ac:dyDescent="0.25">
      <c r="A101" s="6" t="s">
        <v>204</v>
      </c>
      <c r="B101" s="7" t="s">
        <v>205</v>
      </c>
      <c r="C101" s="8">
        <v>0</v>
      </c>
      <c r="D101" s="9">
        <v>0</v>
      </c>
      <c r="E101" s="8">
        <v>0</v>
      </c>
      <c r="F101" s="8">
        <v>0</v>
      </c>
      <c r="G101" s="10"/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</row>
    <row r="102" spans="1:15" hidden="1" x14ac:dyDescent="0.25">
      <c r="A102" s="22" t="s">
        <v>206</v>
      </c>
      <c r="B102" s="23" t="s">
        <v>207</v>
      </c>
      <c r="C102" s="24">
        <v>0</v>
      </c>
      <c r="D102" s="24">
        <v>0</v>
      </c>
      <c r="E102" s="24">
        <v>0</v>
      </c>
      <c r="F102" s="24">
        <v>3770141.67</v>
      </c>
      <c r="G102" s="25"/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</row>
    <row r="103" spans="1:15" hidden="1" x14ac:dyDescent="0.25">
      <c r="A103" s="6" t="s">
        <v>208</v>
      </c>
      <c r="B103" s="7" t="s">
        <v>209</v>
      </c>
      <c r="C103" s="11">
        <v>4135000</v>
      </c>
      <c r="D103" s="11">
        <v>7098219</v>
      </c>
      <c r="E103" s="11">
        <v>7098219</v>
      </c>
      <c r="F103" s="11">
        <v>8644105.0500000007</v>
      </c>
      <c r="G103" s="10"/>
      <c r="H103" s="11">
        <v>0</v>
      </c>
      <c r="I103" s="11">
        <v>0</v>
      </c>
      <c r="J103" s="11">
        <v>1300000</v>
      </c>
      <c r="K103" s="11">
        <v>2500000</v>
      </c>
      <c r="L103" s="11">
        <v>3082000</v>
      </c>
      <c r="M103" s="11">
        <v>377000</v>
      </c>
      <c r="N103" s="11">
        <v>823000</v>
      </c>
      <c r="O103" s="11">
        <v>0</v>
      </c>
    </row>
  </sheetData>
  <mergeCells count="5">
    <mergeCell ref="C57:W57"/>
    <mergeCell ref="C61:W61"/>
    <mergeCell ref="C69:W69"/>
    <mergeCell ref="C82:W82"/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view="pageBreakPreview" zoomScale="60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O11" sqref="O11"/>
    </sheetView>
  </sheetViews>
  <sheetFormatPr defaultRowHeight="15" x14ac:dyDescent="0.25"/>
  <cols>
    <col min="1" max="1" width="7.140625" customWidth="1"/>
    <col min="2" max="2" width="42.85546875" customWidth="1"/>
    <col min="3" max="12" width="14.28515625" customWidth="1"/>
  </cols>
  <sheetData>
    <row r="1" spans="1:12" x14ac:dyDescent="0.25">
      <c r="B1" t="s">
        <v>689</v>
      </c>
      <c r="I1" s="37" t="s">
        <v>688</v>
      </c>
      <c r="J1" s="37"/>
      <c r="K1" s="37"/>
      <c r="L1" s="37"/>
    </row>
    <row r="2" spans="1:12" ht="33" x14ac:dyDescent="0.25">
      <c r="A2" s="1" t="s">
        <v>0</v>
      </c>
      <c r="B2" s="1" t="s">
        <v>210</v>
      </c>
      <c r="C2" s="1" t="s">
        <v>211</v>
      </c>
      <c r="D2" s="1" t="s">
        <v>212</v>
      </c>
      <c r="E2" s="1" t="s">
        <v>213</v>
      </c>
      <c r="F2" s="1" t="s">
        <v>214</v>
      </c>
      <c r="G2" s="1" t="s">
        <v>215</v>
      </c>
      <c r="H2" s="1" t="s">
        <v>216</v>
      </c>
      <c r="I2" s="1" t="s">
        <v>217</v>
      </c>
      <c r="J2" s="1" t="s">
        <v>218</v>
      </c>
      <c r="K2" s="1" t="s">
        <v>219</v>
      </c>
      <c r="L2" s="1" t="s">
        <v>220</v>
      </c>
    </row>
    <row r="3" spans="1:12" ht="14.25" customHeight="1" x14ac:dyDescent="0.25">
      <c r="A3" s="2" t="s">
        <v>15</v>
      </c>
      <c r="B3" s="3" t="s">
        <v>221</v>
      </c>
      <c r="C3" s="3"/>
      <c r="D3" s="26"/>
      <c r="E3" s="26"/>
      <c r="F3" s="27">
        <f>IF(ISNUMBER(VLOOKUP("1.1",A3:L28,6,FALSE)),ROUND(VLOOKUP("1.1",A3:L28,6,FALSE),4),0) + IF(ISNUMBER(VLOOKUP("1.2",A3:L28,6,FALSE)),ROUND(VLOOKUP("1.2",A3:L28,6,FALSE),4),0) + IF(ISNUMBER(VLOOKUP("1.3",A3:L28,6,FALSE)),ROUND(VLOOKUP("1.3",A3:L28,6,FALSE),4),0)</f>
        <v>30353076</v>
      </c>
      <c r="G3" s="27">
        <f>IF(ISNUMBER(VLOOKUP("1.1",A3:L28,7,FALSE)),ROUND(VLOOKUP("1.1",A3:L28,7,FALSE),4),0) + IF(ISNUMBER(VLOOKUP("1.2",A3:L28,7,FALSE)),ROUND(VLOOKUP("1.2",A3:L28,7,FALSE),4),0) + IF(ISNUMBER(VLOOKUP("1.3",A3:L28,7,FALSE)),ROUND(VLOOKUP("1.3",A3:L28,7,FALSE),4),0)</f>
        <v>13533646</v>
      </c>
      <c r="H3" s="27">
        <f>IF(ISNUMBER(VLOOKUP("1.1",A3:L28,8,FALSE)),ROUND(VLOOKUP("1.1",A3:L28,8,FALSE),4),0) + IF(ISNUMBER(VLOOKUP("1.2",A3:L28,8,FALSE)),ROUND(VLOOKUP("1.2",A3:L28,8,FALSE),4),0) + IF(ISNUMBER(VLOOKUP("1.3",A3:L28,8,FALSE)),ROUND(VLOOKUP("1.3",A3:L28,8,FALSE),4),0)</f>
        <v>12819256</v>
      </c>
      <c r="I3" s="4">
        <f>IF(ISNUMBER(VLOOKUP("1.1",A3:L28,9,FALSE)),ROUND(VLOOKUP("1.1",A3:L28,9,FALSE),4),0) + IF(ISNUMBER(VLOOKUP("1.2",A3:L28,9,FALSE)),ROUND(VLOOKUP("1.2",A3:L28,9,FALSE),4),0) + IF(ISNUMBER(VLOOKUP("1.3",A3:L28,9,FALSE)),ROUND(VLOOKUP("1.3",A3:L28,9,FALSE),4),0)</f>
        <v>5046520.78</v>
      </c>
      <c r="J3" s="5">
        <f t="shared" ref="J3:J27" si="0">IF($H3=0,0,$I3/$H3)</f>
        <v>0.39366721282420758</v>
      </c>
      <c r="K3" s="27">
        <f>IF(ISNUMBER(VLOOKUP("1.1",A3:L28,11,FALSE)),ROUND(VLOOKUP("1.1",A3:L28,11,FALSE),4),0) + IF(ISNUMBER(VLOOKUP("1.2",A3:L28,11,FALSE)),ROUND(VLOOKUP("1.2",A3:L28,11,FALSE),4),0) + IF(ISNUMBER(VLOOKUP("1.3",A3:L28,11,FALSE)),ROUND(VLOOKUP("1.3",A3:L28,11,FALSE),4),0)</f>
        <v>27224343</v>
      </c>
      <c r="L3" s="4">
        <f>IF(ISNUMBER(VLOOKUP("1.1",A3:L28,12,FALSE)),ROUND(VLOOKUP("1.1",A3:L28,12,FALSE),4),0) + IF(ISNUMBER(VLOOKUP("1.2",A3:L28,12,FALSE)),ROUND(VLOOKUP("1.2",A3:L28,12,FALSE),4),0) + IF(ISNUMBER(VLOOKUP("1.3",A3:L28,12,FALSE)),ROUND(VLOOKUP("1.3",A3:L28,12,FALSE),4),0)</f>
        <v>0</v>
      </c>
    </row>
    <row r="4" spans="1:12" ht="14.25" customHeight="1" x14ac:dyDescent="0.25">
      <c r="A4" s="2" t="s">
        <v>222</v>
      </c>
      <c r="B4" s="3" t="s">
        <v>223</v>
      </c>
      <c r="C4" s="3"/>
      <c r="D4" s="26"/>
      <c r="E4" s="26"/>
      <c r="F4" s="27">
        <f>IF(ISNUMBER(VLOOKUP("1.1.1",A3:L28,6,FALSE)),ROUND(VLOOKUP("1.1.1",A3:L28,6,FALSE),4),0) + IF(ISNUMBER(VLOOKUP("1.2.1",A3:L28,6,FALSE)),ROUND(VLOOKUP("1.2.1",A3:L28,6,FALSE),4),0) + IF(ISNUMBER(VLOOKUP("1.3.1",A3:L28,6,FALSE)),ROUND(VLOOKUP("1.3.1",A3:L28,6,FALSE),4),0)</f>
        <v>5035872</v>
      </c>
      <c r="G4" s="27">
        <f>IF(ISNUMBER(VLOOKUP("1.1.1",A3:L28,7,FALSE)),ROUND(VLOOKUP("1.1.1",A3:L28,7,FALSE),4),0) + IF(ISNUMBER(VLOOKUP("1.2.1",A3:L28,7,FALSE)),ROUND(VLOOKUP("1.2.1",A3:L28,7,FALSE),4),0) + IF(ISNUMBER(VLOOKUP("1.3.1",A3:L28,7,FALSE)),ROUND(VLOOKUP("1.3.1",A3:L28,7,FALSE),4),0)</f>
        <v>1439205</v>
      </c>
      <c r="H4" s="27">
        <f>IF(ISNUMBER(VLOOKUP("1.1.1",A3:L28,8,FALSE)),ROUND(VLOOKUP("1.1.1",A3:L28,8,FALSE),4),0) + IF(ISNUMBER(VLOOKUP("1.2.1",A3:L28,8,FALSE)),ROUND(VLOOKUP("1.2.1",A3:L28,8,FALSE),4),0) + IF(ISNUMBER(VLOOKUP("1.3.1",A3:L28,8,FALSE)),ROUND(VLOOKUP("1.3.1",A3:L28,8,FALSE),4),0)</f>
        <v>1439205</v>
      </c>
      <c r="I4" s="4">
        <f>IF(ISNUMBER(VLOOKUP("1.1.1",A3:L28,9,FALSE)),ROUND(VLOOKUP("1.1.1",A3:L28,9,FALSE),4),0) + IF(ISNUMBER(VLOOKUP("1.2.1",A3:L28,9,FALSE)),ROUND(VLOOKUP("1.2.1",A3:L28,9,FALSE),4),0) + IF(ISNUMBER(VLOOKUP("1.3.1",A3:L28,9,FALSE)),ROUND(VLOOKUP("1.3.1",A3:L28,9,FALSE),4),0)</f>
        <v>730145.83</v>
      </c>
      <c r="J4" s="5">
        <f t="shared" si="0"/>
        <v>0.50732580139729921</v>
      </c>
      <c r="K4" s="27">
        <f>IF(ISNUMBER(VLOOKUP("1.1.1",A3:L28,11,FALSE)),ROUND(VLOOKUP("1.1.1",A3:L28,11,FALSE),4),0) + IF(ISNUMBER(VLOOKUP("1.2.1",A3:L28,11,FALSE)),ROUND(VLOOKUP("1.2.1",A3:L28,11,FALSE),4),0) + IF(ISNUMBER(VLOOKUP("1.3.1",A3:L28,11,FALSE)),ROUND(VLOOKUP("1.3.1",A3:L28,11,FALSE),4),0)</f>
        <v>4319292</v>
      </c>
      <c r="L4" s="4">
        <f>IF(ISNUMBER(VLOOKUP("1.1.1",A3:L28,12,FALSE)),ROUND(VLOOKUP("1.1.1",A3:L28,12,FALSE),4),0) + IF(ISNUMBER(VLOOKUP("1.2.1",A3:L28,12,FALSE)),ROUND(VLOOKUP("1.2.1",A3:L28,12,FALSE),4),0) + IF(ISNUMBER(VLOOKUP("1.3.1",A3:L28,12,FALSE)),ROUND(VLOOKUP("1.3.1",A3:L28,12,FALSE),4),0)</f>
        <v>0</v>
      </c>
    </row>
    <row r="5" spans="1:12" ht="14.25" customHeight="1" x14ac:dyDescent="0.25">
      <c r="A5" s="2" t="s">
        <v>224</v>
      </c>
      <c r="B5" s="3" t="s">
        <v>225</v>
      </c>
      <c r="C5" s="3"/>
      <c r="D5" s="26"/>
      <c r="E5" s="26"/>
      <c r="F5" s="27">
        <f>IF(ISNUMBER(VLOOKUP("1.1.2",A3:L28,6,FALSE)),ROUND(VLOOKUP("1.1.2",A3:L28,6,FALSE),4),0) + IF(ISNUMBER(VLOOKUP("1.2.2",A3:L28,6,FALSE)),ROUND(VLOOKUP("1.2.2",A3:L28,6,FALSE),4),0) + IF(ISNUMBER(VLOOKUP("1.3.2",A3:L28,6,FALSE)),ROUND(VLOOKUP("1.3.2",A3:L28,6,FALSE),4),0)</f>
        <v>25317204</v>
      </c>
      <c r="G5" s="27">
        <f>IF(ISNUMBER(VLOOKUP("1.1.2",A3:L28,7,FALSE)),ROUND(VLOOKUP("1.1.2",A3:L28,7,FALSE),4),0) + IF(ISNUMBER(VLOOKUP("1.2.2",A3:L28,7,FALSE)),ROUND(VLOOKUP("1.2.2",A3:L28,7,FALSE),4),0) + IF(ISNUMBER(VLOOKUP("1.3.2",A3:L28,7,FALSE)),ROUND(VLOOKUP("1.3.2",A3:L28,7,FALSE),4),0)</f>
        <v>12094441</v>
      </c>
      <c r="H5" s="27">
        <f>IF(ISNUMBER(VLOOKUP("1.1.2",A3:L28,8,FALSE)),ROUND(VLOOKUP("1.1.2",A3:L28,8,FALSE),4),0) + IF(ISNUMBER(VLOOKUP("1.2.2",A3:L28,8,FALSE)),ROUND(VLOOKUP("1.2.2",A3:L28,8,FALSE),4),0) + IF(ISNUMBER(VLOOKUP("1.3.2",A3:L28,8,FALSE)),ROUND(VLOOKUP("1.3.2",A3:L28,8,FALSE),4),0)</f>
        <v>11380051</v>
      </c>
      <c r="I5" s="4">
        <f>IF(ISNUMBER(VLOOKUP("1.1.2",A3:L28,9,FALSE)),ROUND(VLOOKUP("1.1.2",A3:L28,9,FALSE),4),0) + IF(ISNUMBER(VLOOKUP("1.2.2",A3:L28,9,FALSE)),ROUND(VLOOKUP("1.2.2",A3:L28,9,FALSE),4),0) + IF(ISNUMBER(VLOOKUP("1.3.2",A3:L28,9,FALSE)),ROUND(VLOOKUP("1.3.2",A3:L28,9,FALSE),4),0)</f>
        <v>4316374.95</v>
      </c>
      <c r="J5" s="5">
        <f t="shared" si="0"/>
        <v>0.37929311125231341</v>
      </c>
      <c r="K5" s="27">
        <f>IF(ISNUMBER(VLOOKUP("1.1.2",A3:L28,11,FALSE)),ROUND(VLOOKUP("1.1.2",A3:L28,11,FALSE),4),0) + IF(ISNUMBER(VLOOKUP("1.2.2",A3:L28,11,FALSE)),ROUND(VLOOKUP("1.2.2",A3:L28,11,FALSE),4),0) + IF(ISNUMBER(VLOOKUP("1.3.2",A3:L28,11,FALSE)),ROUND(VLOOKUP("1.3.2",A3:L28,11,FALSE),4),0)</f>
        <v>22905051</v>
      </c>
      <c r="L5" s="4">
        <f>IF(ISNUMBER(VLOOKUP("1.1.2",A3:L28,12,FALSE)),ROUND(VLOOKUP("1.1.2",A3:L28,12,FALSE),4),0) + IF(ISNUMBER(VLOOKUP("1.2.2",A3:L28,12,FALSE)),ROUND(VLOOKUP("1.2.2",A3:L28,12,FALSE),4),0) + IF(ISNUMBER(VLOOKUP("1.3.2",A3:L28,12,FALSE)),ROUND(VLOOKUP("1.3.2",A3:L28,12,FALSE),4),0)</f>
        <v>0</v>
      </c>
    </row>
    <row r="6" spans="1:12" ht="65.650000000000006" customHeight="1" x14ac:dyDescent="0.25">
      <c r="A6" s="2" t="s">
        <v>17</v>
      </c>
      <c r="B6" s="3" t="s">
        <v>226</v>
      </c>
      <c r="C6" s="3"/>
      <c r="D6" s="26"/>
      <c r="E6" s="26"/>
      <c r="F6" s="27">
        <f>IF(ISNUMBER(VLOOKUP("1.1.1",A3:L28,6,FALSE)),ROUND(VLOOKUP("1.1.1",A3:L28,6,FALSE),4),0) + IF(ISNUMBER(VLOOKUP("1.1.2",A3:L28,6,FALSE)),ROUND(VLOOKUP("1.1.2",A3:L28,6,FALSE),4),0)</f>
        <v>1877500</v>
      </c>
      <c r="G6" s="27">
        <f>IF(ISNUMBER(VLOOKUP("1.1.1",A3:L28,7,FALSE)),ROUND(VLOOKUP("1.1.1",A3:L28,7,FALSE),4),0) + IF(ISNUMBER(VLOOKUP("1.1.2",A3:L28,7,FALSE)),ROUND(VLOOKUP("1.1.2",A3:L28,7,FALSE),4),0)</f>
        <v>1200000</v>
      </c>
      <c r="H6" s="27">
        <f>IF(ISNUMBER(VLOOKUP("1.1.1",A3:L28,8,FALSE)),ROUND(VLOOKUP("1.1.1",A3:L28,8,FALSE),4),0) + IF(ISNUMBER(VLOOKUP("1.1.2",A3:L28,8,FALSE)),ROUND(VLOOKUP("1.1.2",A3:L28,8,FALSE),4),0)</f>
        <v>970000</v>
      </c>
      <c r="I6" s="4">
        <f>IF(ISNUMBER(VLOOKUP("1.1.1",A3:L28,9,FALSE)),ROUND(VLOOKUP("1.1.1",A3:L28,9,FALSE),4),0) + IF(ISNUMBER(VLOOKUP("1.1.2",A3:L28,9,FALSE)),ROUND(VLOOKUP("1.1.2",A3:L28,9,FALSE),4),0)</f>
        <v>743497.83</v>
      </c>
      <c r="J6" s="5">
        <f t="shared" si="0"/>
        <v>0.7664926082474226</v>
      </c>
      <c r="K6" s="27">
        <f>IF(ISNUMBER(VLOOKUP("1.1.1",A3:L28,11,FALSE)),ROUND(VLOOKUP("1.1.1",A3:L28,11,FALSE),4),0) + IF(ISNUMBER(VLOOKUP("1.1.2",A3:L28,11,FALSE)),ROUND(VLOOKUP("1.1.2",A3:L28,11,FALSE),4),0)</f>
        <v>1870000</v>
      </c>
      <c r="L6" s="4">
        <f>IF(ISNUMBER(VLOOKUP("1.1.1",A3:L28,12,FALSE)),ROUND(VLOOKUP("1.1.1",A3:L28,12,FALSE),4),0) + IF(ISNUMBER(VLOOKUP("1.1.2",A3:L28,12,FALSE)),ROUND(VLOOKUP("1.1.2",A3:L28,12,FALSE),4),0)</f>
        <v>0</v>
      </c>
    </row>
    <row r="7" spans="1:12" ht="14.25" customHeight="1" x14ac:dyDescent="0.25">
      <c r="A7" s="2" t="s">
        <v>19</v>
      </c>
      <c r="B7" s="3" t="s">
        <v>223</v>
      </c>
      <c r="C7" s="3"/>
      <c r="D7" s="26"/>
      <c r="E7" s="26"/>
      <c r="F7" s="27">
        <f>SUMIF(A8:A28, "1.1.1.*", F8:F28)</f>
        <v>0</v>
      </c>
      <c r="G7" s="27">
        <f>SUMIF(A8:A28, "1.1.1.*", G8:G28)</f>
        <v>0</v>
      </c>
      <c r="H7" s="27">
        <f>SUMIF(A8:A28, "1.1.1.*", H8:H28)</f>
        <v>0</v>
      </c>
      <c r="I7" s="4">
        <f>SUMIF(A8:A28, "1.1.1.*", I8:I28)</f>
        <v>0</v>
      </c>
      <c r="J7" s="5">
        <f t="shared" si="0"/>
        <v>0</v>
      </c>
      <c r="K7" s="27">
        <f>SUMIF(A8:A28, "1.1.1.*", K8:K28)</f>
        <v>0</v>
      </c>
      <c r="L7" s="4">
        <f>SUMIF(A8:A28, "1.1.1.*", L8:L28)</f>
        <v>0</v>
      </c>
    </row>
    <row r="8" spans="1:12" ht="14.25" customHeight="1" x14ac:dyDescent="0.25">
      <c r="A8" s="2" t="s">
        <v>21</v>
      </c>
      <c r="B8" s="3" t="s">
        <v>225</v>
      </c>
      <c r="C8" s="3"/>
      <c r="D8" s="26"/>
      <c r="E8" s="26"/>
      <c r="F8" s="27">
        <f>SUMIF(A9:A28, "1.1.2.*", F9:F28)</f>
        <v>1877500</v>
      </c>
      <c r="G8" s="27">
        <f>SUMIF(A9:A28, "1.1.2.*", G9:G28)</f>
        <v>1200000</v>
      </c>
      <c r="H8" s="27">
        <f>SUMIF(A9:A28, "1.1.2.*", H9:H28)</f>
        <v>970000</v>
      </c>
      <c r="I8" s="4">
        <f>SUMIF(A9:A28, "1.1.2.*", I9:I28)</f>
        <v>743497.83</v>
      </c>
      <c r="J8" s="5">
        <f t="shared" si="0"/>
        <v>0.7664926082474226</v>
      </c>
      <c r="K8" s="27">
        <f>SUMIF(A9:A28, "1.1.2.*", K9:K28)</f>
        <v>1870000</v>
      </c>
      <c r="L8" s="4">
        <f>SUMIF(A9:A28, "1.1.2.*", L9:L28)</f>
        <v>0</v>
      </c>
    </row>
    <row r="9" spans="1:12" ht="39.950000000000003" customHeight="1" x14ac:dyDescent="0.25">
      <c r="A9" s="6" t="s">
        <v>227</v>
      </c>
      <c r="B9" s="7" t="s">
        <v>228</v>
      </c>
      <c r="C9" s="28" t="s">
        <v>229</v>
      </c>
      <c r="D9" s="29">
        <v>2019</v>
      </c>
      <c r="E9" s="29">
        <v>2023</v>
      </c>
      <c r="F9" s="30">
        <v>900000</v>
      </c>
      <c r="G9" s="30">
        <v>0</v>
      </c>
      <c r="H9" s="30">
        <v>0</v>
      </c>
      <c r="I9" s="12">
        <v>0</v>
      </c>
      <c r="J9" s="10">
        <f t="shared" si="0"/>
        <v>0</v>
      </c>
      <c r="K9" s="30">
        <v>900000</v>
      </c>
      <c r="L9" s="8" t="s">
        <v>118</v>
      </c>
    </row>
    <row r="10" spans="1:12" ht="39.950000000000003" customHeight="1" x14ac:dyDescent="0.25">
      <c r="A10" s="6" t="s">
        <v>230</v>
      </c>
      <c r="B10" s="7" t="s">
        <v>231</v>
      </c>
      <c r="C10" s="28" t="s">
        <v>229</v>
      </c>
      <c r="D10" s="29">
        <v>2020</v>
      </c>
      <c r="E10" s="29">
        <v>2022</v>
      </c>
      <c r="F10" s="30">
        <v>977500</v>
      </c>
      <c r="G10" s="30">
        <v>1200000</v>
      </c>
      <c r="H10" s="30">
        <v>970000</v>
      </c>
      <c r="I10" s="12">
        <v>743497.83</v>
      </c>
      <c r="J10" s="10">
        <f t="shared" si="0"/>
        <v>0.7664926082474226</v>
      </c>
      <c r="K10" s="30">
        <v>970000</v>
      </c>
      <c r="L10" s="8" t="s">
        <v>118</v>
      </c>
    </row>
    <row r="11" spans="1:12" ht="27" customHeight="1" x14ac:dyDescent="0.25">
      <c r="A11" s="2" t="s">
        <v>33</v>
      </c>
      <c r="B11" s="3" t="s">
        <v>232</v>
      </c>
      <c r="C11" s="3"/>
      <c r="D11" s="26"/>
      <c r="E11" s="26"/>
      <c r="F11" s="27">
        <f>IF(ISNUMBER(VLOOKUP("1.2.1",A3:L28,6,FALSE)),ROUND(VLOOKUP("1.2.1",A3:L28,6,FALSE),4),0) + IF(ISNUMBER(VLOOKUP("1.2.2",A3:L28,6,FALSE)),ROUND(VLOOKUP("1.2.2",A3:L28,6,FALSE),4),0)</f>
        <v>0</v>
      </c>
      <c r="G11" s="27">
        <f>IF(ISNUMBER(VLOOKUP("1.2.1",A3:L28,7,FALSE)),ROUND(VLOOKUP("1.2.1",A3:L28,7,FALSE),4),0) + IF(ISNUMBER(VLOOKUP("1.2.2",A3:L28,7,FALSE)),ROUND(VLOOKUP("1.2.2",A3:L28,7,FALSE),4),0)</f>
        <v>0</v>
      </c>
      <c r="H11" s="27">
        <f>IF(ISNUMBER(VLOOKUP("1.2.1",A3:L28,8,FALSE)),ROUND(VLOOKUP("1.2.1",A3:L28,8,FALSE),4),0) + IF(ISNUMBER(VLOOKUP("1.2.2",A3:L28,8,FALSE)),ROUND(VLOOKUP("1.2.2",A3:L28,8,FALSE),4),0)</f>
        <v>0</v>
      </c>
      <c r="I11" s="4">
        <f>IF(ISNUMBER(VLOOKUP("1.2.1",A3:L28,9,FALSE)),ROUND(VLOOKUP("1.2.1",A3:L28,9,FALSE),4),0) + IF(ISNUMBER(VLOOKUP("1.2.2",A3:L28,9,FALSE)),ROUND(VLOOKUP("1.2.2",A3:L28,9,FALSE),4),0)</f>
        <v>0</v>
      </c>
      <c r="J11" s="5">
        <f t="shared" si="0"/>
        <v>0</v>
      </c>
      <c r="K11" s="27">
        <f>IF(ISNUMBER(VLOOKUP("1.2.1",A3:L28,11,FALSE)),ROUND(VLOOKUP("1.2.1",A3:L28,11,FALSE),4),0) + IF(ISNUMBER(VLOOKUP("1.2.2",A3:L28,11,FALSE)),ROUND(VLOOKUP("1.2.2",A3:L28,11,FALSE),4),0)</f>
        <v>0</v>
      </c>
      <c r="L11" s="4">
        <f>IF(ISNUMBER(VLOOKUP("1.2.1",A3:L28,12,FALSE)),ROUND(VLOOKUP("1.2.1",A3:L28,12,FALSE),4),0) + IF(ISNUMBER(VLOOKUP("1.2.2",A3:L28,12,FALSE)),ROUND(VLOOKUP("1.2.2",A3:L28,12,FALSE),4),0)</f>
        <v>0</v>
      </c>
    </row>
    <row r="12" spans="1:12" ht="14.25" customHeight="1" x14ac:dyDescent="0.25">
      <c r="A12" s="2" t="s">
        <v>35</v>
      </c>
      <c r="B12" s="3" t="s">
        <v>223</v>
      </c>
      <c r="C12" s="3"/>
      <c r="D12" s="26"/>
      <c r="E12" s="26"/>
      <c r="F12" s="27">
        <f>SUMIF(A13:A28, "1.2.1.*", F13:F28)</f>
        <v>0</v>
      </c>
      <c r="G12" s="27">
        <f>SUMIF(A13:A28, "1.2.1.*", G13:G28)</f>
        <v>0</v>
      </c>
      <c r="H12" s="27">
        <f>SUMIF(A13:A28, "1.2.1.*", H13:H28)</f>
        <v>0</v>
      </c>
      <c r="I12" s="4">
        <f>SUMIF(A13:A28, "1.2.1.*", I13:I28)</f>
        <v>0</v>
      </c>
      <c r="J12" s="5">
        <f t="shared" si="0"/>
        <v>0</v>
      </c>
      <c r="K12" s="27">
        <f>SUMIF(A13:A28, "1.2.1.*", K13:K28)</f>
        <v>0</v>
      </c>
      <c r="L12" s="4">
        <f>SUMIF(A13:A28, "1.2.1.*", L13:L28)</f>
        <v>0</v>
      </c>
    </row>
    <row r="13" spans="1:12" ht="14.25" customHeight="1" x14ac:dyDescent="0.25">
      <c r="A13" s="2" t="s">
        <v>37</v>
      </c>
      <c r="B13" s="3" t="s">
        <v>225</v>
      </c>
      <c r="C13" s="3"/>
      <c r="D13" s="26"/>
      <c r="E13" s="26"/>
      <c r="F13" s="27">
        <f>SUMIF(A14:A28, "1.2.2.*", F14:F28)</f>
        <v>0</v>
      </c>
      <c r="G13" s="27">
        <f>SUMIF(A14:A28, "1.2.2.*", G14:G28)</f>
        <v>0</v>
      </c>
      <c r="H13" s="27">
        <f>SUMIF(A14:A28, "1.2.2.*", H14:H28)</f>
        <v>0</v>
      </c>
      <c r="I13" s="4">
        <f>SUMIF(A14:A28, "1.2.2.*", I14:I28)</f>
        <v>0</v>
      </c>
      <c r="J13" s="5">
        <f t="shared" si="0"/>
        <v>0</v>
      </c>
      <c r="K13" s="27">
        <f>SUMIF(A14:A28, "1.2.2.*", K14:K28)</f>
        <v>0</v>
      </c>
      <c r="L13" s="4">
        <f>SUMIF(A14:A28, "1.2.2.*", L14:L28)</f>
        <v>0</v>
      </c>
    </row>
    <row r="14" spans="1:12" ht="27" customHeight="1" x14ac:dyDescent="0.25">
      <c r="A14" s="2" t="s">
        <v>233</v>
      </c>
      <c r="B14" s="3" t="s">
        <v>234</v>
      </c>
      <c r="C14" s="3"/>
      <c r="D14" s="26"/>
      <c r="E14" s="26"/>
      <c r="F14" s="27">
        <f>IF(ISNUMBER(VLOOKUP("1.3.1",A3:L28,6,FALSE)),ROUND(VLOOKUP("1.3.1",A3:L28,6,FALSE),4),0) + IF(ISNUMBER(VLOOKUP("1.3.2",A3:L28,6,FALSE)),ROUND(VLOOKUP("1.3.2",A3:L28,6,FALSE),4),0)</f>
        <v>28475576</v>
      </c>
      <c r="G14" s="27">
        <f>IF(ISNUMBER(VLOOKUP("1.3.1",A3:L28,7,FALSE)),ROUND(VLOOKUP("1.3.1",A3:L28,7,FALSE),4),0) + IF(ISNUMBER(VLOOKUP("1.3.2",A3:L28,7,FALSE)),ROUND(VLOOKUP("1.3.2",A3:L28,7,FALSE),4),0)</f>
        <v>12333646</v>
      </c>
      <c r="H14" s="27">
        <f>IF(ISNUMBER(VLOOKUP("1.3.1",A3:L28,8,FALSE)),ROUND(VLOOKUP("1.3.1",A3:L28,8,FALSE),4),0) + IF(ISNUMBER(VLOOKUP("1.3.2",A3:L28,8,FALSE)),ROUND(VLOOKUP("1.3.2",A3:L28,8,FALSE),4),0)</f>
        <v>11849256</v>
      </c>
      <c r="I14" s="4">
        <f>IF(ISNUMBER(VLOOKUP("1.3.1",A3:L28,9,FALSE)),ROUND(VLOOKUP("1.3.1",A3:L28,9,FALSE),4),0) + IF(ISNUMBER(VLOOKUP("1.3.2",A3:L28,9,FALSE)),ROUND(VLOOKUP("1.3.2",A3:L28,9,FALSE),4),0)</f>
        <v>4303022.95</v>
      </c>
      <c r="J14" s="5">
        <f t="shared" si="0"/>
        <v>0.36314709969976178</v>
      </c>
      <c r="K14" s="27">
        <f>IF(ISNUMBER(VLOOKUP("1.3.1",A3:L28,11,FALSE)),ROUND(VLOOKUP("1.3.1",A3:L28,11,FALSE),4),0) + IF(ISNUMBER(VLOOKUP("1.3.2",A3:L28,11,FALSE)),ROUND(VLOOKUP("1.3.2",A3:L28,11,FALSE),4),0)</f>
        <v>25354343</v>
      </c>
      <c r="L14" s="4">
        <f>IF(ISNUMBER(VLOOKUP("1.3.1",A3:L28,12,FALSE)),ROUND(VLOOKUP("1.3.1",A3:L28,12,FALSE),4),0) + IF(ISNUMBER(VLOOKUP("1.3.2",A3:L28,12,FALSE)),ROUND(VLOOKUP("1.3.2",A3:L28,12,FALSE),4),0)</f>
        <v>0</v>
      </c>
    </row>
    <row r="15" spans="1:12" ht="14.25" customHeight="1" x14ac:dyDescent="0.25">
      <c r="A15" s="2" t="s">
        <v>235</v>
      </c>
      <c r="B15" s="3" t="s">
        <v>223</v>
      </c>
      <c r="C15" s="3"/>
      <c r="D15" s="26"/>
      <c r="E15" s="26"/>
      <c r="F15" s="27">
        <f>SUMIF(A16:A28, "1.3.1.*", F16:F28)</f>
        <v>5035872</v>
      </c>
      <c r="G15" s="27">
        <f>SUMIF(A16:A28, "1.3.1.*", G16:G28)</f>
        <v>1439205</v>
      </c>
      <c r="H15" s="27">
        <f>SUMIF(A16:A28, "1.3.1.*", H16:H28)</f>
        <v>1439205</v>
      </c>
      <c r="I15" s="4">
        <f>SUMIF(A16:A28, "1.3.1.*", I16:I28)</f>
        <v>730145.83</v>
      </c>
      <c r="J15" s="5">
        <f t="shared" si="0"/>
        <v>0.50732580139729921</v>
      </c>
      <c r="K15" s="27">
        <f>SUMIF(A16:A28, "1.3.1.*", K16:K28)</f>
        <v>4319292</v>
      </c>
      <c r="L15" s="4">
        <f>SUMIF(A16:A28, "1.3.1.*", L16:L28)</f>
        <v>0</v>
      </c>
    </row>
    <row r="16" spans="1:12" ht="39.950000000000003" customHeight="1" x14ac:dyDescent="0.25">
      <c r="A16" s="6" t="s">
        <v>236</v>
      </c>
      <c r="B16" s="7" t="s">
        <v>237</v>
      </c>
      <c r="C16" s="28" t="s">
        <v>229</v>
      </c>
      <c r="D16" s="29">
        <v>2021</v>
      </c>
      <c r="E16" s="29">
        <v>2030</v>
      </c>
      <c r="F16" s="30">
        <v>41824</v>
      </c>
      <c r="G16" s="30">
        <v>10457</v>
      </c>
      <c r="H16" s="30">
        <v>10457</v>
      </c>
      <c r="I16" s="12">
        <v>0</v>
      </c>
      <c r="J16" s="10">
        <f t="shared" si="0"/>
        <v>0</v>
      </c>
      <c r="K16" s="30">
        <v>41824</v>
      </c>
      <c r="L16" s="8" t="s">
        <v>118</v>
      </c>
    </row>
    <row r="17" spans="1:12" ht="52.9" customHeight="1" x14ac:dyDescent="0.25">
      <c r="A17" s="6" t="s">
        <v>238</v>
      </c>
      <c r="B17" s="7" t="s">
        <v>239</v>
      </c>
      <c r="C17" s="28" t="s">
        <v>229</v>
      </c>
      <c r="D17" s="29">
        <v>2021</v>
      </c>
      <c r="E17" s="29">
        <v>2024</v>
      </c>
      <c r="F17" s="30">
        <v>4985260</v>
      </c>
      <c r="G17" s="30">
        <v>1424360</v>
      </c>
      <c r="H17" s="30">
        <v>1424360</v>
      </c>
      <c r="I17" s="12">
        <v>725757.83</v>
      </c>
      <c r="J17" s="10">
        <f t="shared" si="0"/>
        <v>0.50953258305484561</v>
      </c>
      <c r="K17" s="30">
        <v>4273080</v>
      </c>
      <c r="L17" s="8" t="s">
        <v>118</v>
      </c>
    </row>
    <row r="18" spans="1:12" ht="27" customHeight="1" x14ac:dyDescent="0.25">
      <c r="A18" s="6" t="s">
        <v>240</v>
      </c>
      <c r="B18" s="7" t="s">
        <v>241</v>
      </c>
      <c r="C18" s="28" t="s">
        <v>229</v>
      </c>
      <c r="D18" s="29">
        <v>2021</v>
      </c>
      <c r="E18" s="29">
        <v>2022</v>
      </c>
      <c r="F18" s="30">
        <v>8788</v>
      </c>
      <c r="G18" s="30">
        <v>4388</v>
      </c>
      <c r="H18" s="30">
        <v>4388</v>
      </c>
      <c r="I18" s="12">
        <v>4388</v>
      </c>
      <c r="J18" s="10">
        <f t="shared" si="0"/>
        <v>1</v>
      </c>
      <c r="K18" s="30">
        <v>4388</v>
      </c>
      <c r="L18" s="8" t="s">
        <v>118</v>
      </c>
    </row>
    <row r="19" spans="1:12" ht="14.25" customHeight="1" x14ac:dyDescent="0.25">
      <c r="A19" s="2" t="s">
        <v>242</v>
      </c>
      <c r="B19" s="3" t="s">
        <v>225</v>
      </c>
      <c r="C19" s="3"/>
      <c r="D19" s="26"/>
      <c r="E19" s="26"/>
      <c r="F19" s="27">
        <f>SUMIF(A20:A28, "1.3.2.*", F20:F28)</f>
        <v>23439704</v>
      </c>
      <c r="G19" s="27">
        <f>SUMIF(A20:A28, "1.3.2.*", G20:G28)</f>
        <v>10894441</v>
      </c>
      <c r="H19" s="27">
        <f>SUMIF(A20:A28, "1.3.2.*", H20:H28)</f>
        <v>10410051</v>
      </c>
      <c r="I19" s="4">
        <f>SUMIF(A20:A28, "1.3.2.*", I20:I28)</f>
        <v>3572877.12</v>
      </c>
      <c r="J19" s="5">
        <f t="shared" si="0"/>
        <v>0.34321418021871364</v>
      </c>
      <c r="K19" s="27">
        <f>SUMIF(A20:A28, "1.3.2.*", K20:K28)</f>
        <v>21035051</v>
      </c>
      <c r="L19" s="4">
        <f>SUMIF(A20:A28, "1.3.2.*", L20:L28)</f>
        <v>0</v>
      </c>
    </row>
    <row r="20" spans="1:12" ht="27" customHeight="1" x14ac:dyDescent="0.25">
      <c r="A20" s="6" t="s">
        <v>243</v>
      </c>
      <c r="B20" s="7" t="s">
        <v>244</v>
      </c>
      <c r="C20" s="28" t="s">
        <v>229</v>
      </c>
      <c r="D20" s="29">
        <v>2021</v>
      </c>
      <c r="E20" s="29">
        <v>2022</v>
      </c>
      <c r="F20" s="30">
        <v>8946704</v>
      </c>
      <c r="G20" s="30">
        <v>5152441</v>
      </c>
      <c r="H20" s="30">
        <v>6670051</v>
      </c>
      <c r="I20" s="12">
        <v>3548133.12</v>
      </c>
      <c r="J20" s="10">
        <f t="shared" si="0"/>
        <v>0.53194992362127369</v>
      </c>
      <c r="K20" s="30">
        <v>6670051</v>
      </c>
      <c r="L20" s="8" t="s">
        <v>118</v>
      </c>
    </row>
    <row r="21" spans="1:12" ht="27" customHeight="1" x14ac:dyDescent="0.25">
      <c r="A21" s="6" t="s">
        <v>245</v>
      </c>
      <c r="B21" s="7" t="s">
        <v>246</v>
      </c>
      <c r="C21" s="28" t="s">
        <v>229</v>
      </c>
      <c r="D21" s="29">
        <v>2021</v>
      </c>
      <c r="E21" s="29">
        <v>2022</v>
      </c>
      <c r="F21" s="30">
        <v>83000</v>
      </c>
      <c r="G21" s="30">
        <v>70000</v>
      </c>
      <c r="H21" s="30">
        <v>70000</v>
      </c>
      <c r="I21" s="12">
        <v>24744</v>
      </c>
      <c r="J21" s="10">
        <f t="shared" si="0"/>
        <v>0.35348571428571429</v>
      </c>
      <c r="K21" s="30">
        <v>70000</v>
      </c>
      <c r="L21" s="8" t="s">
        <v>118</v>
      </c>
    </row>
    <row r="22" spans="1:12" ht="27" customHeight="1" x14ac:dyDescent="0.25">
      <c r="A22" s="6" t="s">
        <v>247</v>
      </c>
      <c r="B22" s="7" t="s">
        <v>248</v>
      </c>
      <c r="C22" s="28" t="s">
        <v>229</v>
      </c>
      <c r="D22" s="29">
        <v>2021</v>
      </c>
      <c r="E22" s="29">
        <v>2024</v>
      </c>
      <c r="F22" s="30">
        <v>400000</v>
      </c>
      <c r="G22" s="30">
        <v>0</v>
      </c>
      <c r="H22" s="30">
        <v>0</v>
      </c>
      <c r="I22" s="12">
        <v>0</v>
      </c>
      <c r="J22" s="10">
        <f t="shared" si="0"/>
        <v>0</v>
      </c>
      <c r="K22" s="30">
        <v>345000</v>
      </c>
      <c r="L22" s="8" t="s">
        <v>118</v>
      </c>
    </row>
    <row r="23" spans="1:12" ht="39.950000000000003" customHeight="1" x14ac:dyDescent="0.25">
      <c r="A23" s="6" t="s">
        <v>249</v>
      </c>
      <c r="B23" s="7" t="s">
        <v>250</v>
      </c>
      <c r="C23" s="28" t="s">
        <v>229</v>
      </c>
      <c r="D23" s="29">
        <v>2021</v>
      </c>
      <c r="E23" s="29">
        <v>2022</v>
      </c>
      <c r="F23" s="30">
        <v>210000</v>
      </c>
      <c r="G23" s="30">
        <v>150000</v>
      </c>
      <c r="H23" s="30">
        <v>150000</v>
      </c>
      <c r="I23" s="12">
        <v>0</v>
      </c>
      <c r="J23" s="10">
        <f t="shared" si="0"/>
        <v>0</v>
      </c>
      <c r="K23" s="30">
        <v>150000</v>
      </c>
      <c r="L23" s="8" t="s">
        <v>118</v>
      </c>
    </row>
    <row r="24" spans="1:12" ht="39.950000000000003" customHeight="1" x14ac:dyDescent="0.25">
      <c r="A24" s="6" t="s">
        <v>251</v>
      </c>
      <c r="B24" s="7" t="s">
        <v>252</v>
      </c>
      <c r="C24" s="28" t="s">
        <v>229</v>
      </c>
      <c r="D24" s="29">
        <v>2022</v>
      </c>
      <c r="E24" s="29">
        <v>2023</v>
      </c>
      <c r="F24" s="30">
        <v>4700000</v>
      </c>
      <c r="G24" s="30">
        <v>2500000</v>
      </c>
      <c r="H24" s="30">
        <v>2500000</v>
      </c>
      <c r="I24" s="12">
        <v>0</v>
      </c>
      <c r="J24" s="10">
        <f t="shared" si="0"/>
        <v>0</v>
      </c>
      <c r="K24" s="30">
        <v>4700000</v>
      </c>
      <c r="L24" s="8" t="s">
        <v>118</v>
      </c>
    </row>
    <row r="25" spans="1:12" ht="27" customHeight="1" x14ac:dyDescent="0.25">
      <c r="A25" s="6" t="s">
        <v>253</v>
      </c>
      <c r="B25" s="7" t="s">
        <v>254</v>
      </c>
      <c r="C25" s="28" t="s">
        <v>229</v>
      </c>
      <c r="D25" s="29">
        <v>2022</v>
      </c>
      <c r="E25" s="29">
        <v>2023</v>
      </c>
      <c r="F25" s="30">
        <v>400000</v>
      </c>
      <c r="G25" s="30">
        <v>0</v>
      </c>
      <c r="H25" s="30">
        <v>150000</v>
      </c>
      <c r="I25" s="12">
        <v>0</v>
      </c>
      <c r="J25" s="10">
        <f t="shared" si="0"/>
        <v>0</v>
      </c>
      <c r="K25" s="30">
        <v>400000</v>
      </c>
      <c r="L25" s="8" t="s">
        <v>118</v>
      </c>
    </row>
    <row r="26" spans="1:12" ht="39.950000000000003" customHeight="1" x14ac:dyDescent="0.25">
      <c r="A26" s="6" t="s">
        <v>255</v>
      </c>
      <c r="B26" s="7" t="s">
        <v>256</v>
      </c>
      <c r="C26" s="28" t="s">
        <v>229</v>
      </c>
      <c r="D26" s="29">
        <v>2022</v>
      </c>
      <c r="E26" s="29">
        <v>2023</v>
      </c>
      <c r="F26" s="30">
        <v>8700000</v>
      </c>
      <c r="G26" s="30">
        <v>0</v>
      </c>
      <c r="H26" s="30">
        <v>870000</v>
      </c>
      <c r="I26" s="12">
        <v>0</v>
      </c>
      <c r="J26" s="10">
        <f t="shared" si="0"/>
        <v>0</v>
      </c>
      <c r="K26" s="30">
        <v>8700000</v>
      </c>
      <c r="L26" s="8" t="s">
        <v>118</v>
      </c>
    </row>
    <row r="27" spans="1:12" ht="39.950000000000003" customHeight="1" x14ac:dyDescent="0.25">
      <c r="A27" s="6" t="s">
        <v>257</v>
      </c>
      <c r="B27" s="7" t="s">
        <v>258</v>
      </c>
      <c r="C27" s="28" t="s">
        <v>229</v>
      </c>
      <c r="D27" s="29">
        <v>2021</v>
      </c>
      <c r="E27" s="29">
        <v>2023</v>
      </c>
      <c r="F27" s="30">
        <v>0</v>
      </c>
      <c r="G27" s="30">
        <v>3022000</v>
      </c>
      <c r="H27" s="30">
        <v>0</v>
      </c>
      <c r="I27" s="12">
        <v>0</v>
      </c>
      <c r="J27" s="10">
        <f t="shared" si="0"/>
        <v>0</v>
      </c>
      <c r="K27" s="30">
        <v>0</v>
      </c>
      <c r="L27" s="8" t="s">
        <v>118</v>
      </c>
    </row>
  </sheetData>
  <mergeCells count="1">
    <mergeCell ref="I1:L1"/>
  </mergeCells>
  <conditionalFormatting sqref="B7:L7">
    <cfRule type="beginsWith" dxfId="11" priority="1" operator="beginsWith" text="Tak">
      <formula>LEFT(B7,LEN("Tak"))="Tak"</formula>
    </cfRule>
    <cfRule type="beginsWith" dxfId="10" priority="2" operator="beginsWith" text="Nie">
      <formula>LEFT(B7,LEN("Nie"))="Nie"</formula>
    </cfRule>
  </conditionalFormatting>
  <conditionalFormatting sqref="B8:L8">
    <cfRule type="beginsWith" dxfId="9" priority="3" operator="beginsWith" text="Tak">
      <formula>LEFT(B8,LEN("Tak"))="Tak"</formula>
    </cfRule>
    <cfRule type="beginsWith" dxfId="8" priority="4" operator="beginsWith" text="Nie">
      <formula>LEFT(B8,LEN("Nie"))="Nie"</formula>
    </cfRule>
  </conditionalFormatting>
  <conditionalFormatting sqref="B12:L12">
    <cfRule type="beginsWith" dxfId="7" priority="5" operator="beginsWith" text="Tak">
      <formula>LEFT(B12,LEN("Tak"))="Tak"</formula>
    </cfRule>
    <cfRule type="beginsWith" dxfId="6" priority="6" operator="beginsWith" text="Nie">
      <formula>LEFT(B12,LEN("Nie"))="Nie"</formula>
    </cfRule>
  </conditionalFormatting>
  <conditionalFormatting sqref="B13:L13">
    <cfRule type="beginsWith" dxfId="5" priority="7" operator="beginsWith" text="Tak">
      <formula>LEFT(B13,LEN("Tak"))="Tak"</formula>
    </cfRule>
    <cfRule type="beginsWith" dxfId="4" priority="8" operator="beginsWith" text="Nie">
      <formula>LEFT(B13,LEN("Nie"))="Nie"</formula>
    </cfRule>
  </conditionalFormatting>
  <conditionalFormatting sqref="B15:L15">
    <cfRule type="beginsWith" dxfId="3" priority="9" operator="beginsWith" text="Tak">
      <formula>LEFT(B15,LEN("Tak"))="Tak"</formula>
    </cfRule>
    <cfRule type="beginsWith" dxfId="2" priority="10" operator="beginsWith" text="Nie">
      <formula>LEFT(B15,LEN("Nie"))="Nie"</formula>
    </cfRule>
  </conditionalFormatting>
  <conditionalFormatting sqref="B19:L19">
    <cfRule type="beginsWith" dxfId="1" priority="11" operator="beginsWith" text="Tak">
      <formula>LEFT(B19,LEN("Tak"))="Tak"</formula>
    </cfRule>
    <cfRule type="beginsWith" dxfId="0" priority="12" operator="beginsWith" text="Nie">
      <formula>LEFT(B19,LEN("Nie"))="Nie"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0"/>
  <sheetViews>
    <sheetView view="pageBreakPreview" zoomScale="60" zoomScaleNormal="100" workbookViewId="0">
      <pane xSplit="1" ySplit="1" topLeftCell="B198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2" width="14.28515625" customWidth="1"/>
    <col min="3" max="3" width="14.28515625" hidden="1" customWidth="1"/>
    <col min="4" max="5" width="14.28515625" customWidth="1"/>
    <col min="6" max="6" width="57.140625" customWidth="1"/>
    <col min="7" max="9" width="14.28515625" customWidth="1"/>
  </cols>
  <sheetData>
    <row r="1" spans="1:9" ht="22.5" x14ac:dyDescent="0.25">
      <c r="A1" s="1" t="s">
        <v>259</v>
      </c>
      <c r="B1" s="1" t="s">
        <v>260</v>
      </c>
      <c r="C1" s="1" t="s">
        <v>261</v>
      </c>
      <c r="D1" s="1" t="s">
        <v>262</v>
      </c>
      <c r="E1" s="1" t="s">
        <v>263</v>
      </c>
      <c r="F1" s="1" t="s">
        <v>264</v>
      </c>
      <c r="G1" s="1" t="s">
        <v>265</v>
      </c>
      <c r="H1" s="1" t="s">
        <v>217</v>
      </c>
      <c r="I1" s="1" t="s">
        <v>266</v>
      </c>
    </row>
    <row r="2" spans="1:9" ht="27" customHeight="1" x14ac:dyDescent="0.25">
      <c r="A2" s="3" t="s">
        <v>267</v>
      </c>
      <c r="B2" s="3"/>
      <c r="C2" s="3"/>
      <c r="D2" s="3"/>
      <c r="E2" s="3"/>
      <c r="F2" s="3" t="s">
        <v>268</v>
      </c>
      <c r="G2" s="27">
        <v>3079447.08</v>
      </c>
      <c r="H2" s="27">
        <v>529996.79</v>
      </c>
      <c r="I2" s="5">
        <f t="shared" ref="I2:I65" si="0">IF($G2=0,0,$H2/$G2)</f>
        <v>0.17210777656877288</v>
      </c>
    </row>
    <row r="3" spans="1:9" ht="14.25" customHeight="1" x14ac:dyDescent="0.25">
      <c r="A3" s="7"/>
      <c r="B3" s="7" t="s">
        <v>269</v>
      </c>
      <c r="C3" s="7"/>
      <c r="D3" s="7"/>
      <c r="E3" s="7"/>
      <c r="F3" s="7" t="s">
        <v>270</v>
      </c>
      <c r="G3" s="31">
        <v>2375000</v>
      </c>
      <c r="H3" s="31">
        <v>0</v>
      </c>
      <c r="I3" s="10">
        <f t="shared" si="0"/>
        <v>0</v>
      </c>
    </row>
    <row r="4" spans="1:9" ht="39.950000000000003" customHeight="1" x14ac:dyDescent="0.25">
      <c r="A4" s="28" t="s">
        <v>118</v>
      </c>
      <c r="B4" s="28" t="s">
        <v>118</v>
      </c>
      <c r="C4" s="28" t="s">
        <v>118</v>
      </c>
      <c r="D4" s="28" t="s">
        <v>271</v>
      </c>
      <c r="E4" s="28" t="s">
        <v>272</v>
      </c>
      <c r="F4" s="28" t="s">
        <v>273</v>
      </c>
      <c r="G4" s="30">
        <v>2375000</v>
      </c>
      <c r="H4" s="30">
        <v>0</v>
      </c>
      <c r="I4" s="10">
        <f t="shared" si="0"/>
        <v>0</v>
      </c>
    </row>
    <row r="5" spans="1:9" ht="27" customHeight="1" x14ac:dyDescent="0.25">
      <c r="A5" s="7"/>
      <c r="B5" s="7" t="s">
        <v>274</v>
      </c>
      <c r="C5" s="7"/>
      <c r="D5" s="7"/>
      <c r="E5" s="7"/>
      <c r="F5" s="7" t="s">
        <v>275</v>
      </c>
      <c r="G5" s="31">
        <v>704447.08</v>
      </c>
      <c r="H5" s="31">
        <v>529996.79</v>
      </c>
      <c r="I5" s="10">
        <f t="shared" si="0"/>
        <v>0.75235855899920834</v>
      </c>
    </row>
    <row r="6" spans="1:9" ht="39.950000000000003" customHeight="1" x14ac:dyDescent="0.25">
      <c r="A6" s="28" t="s">
        <v>118</v>
      </c>
      <c r="B6" s="28" t="s">
        <v>118</v>
      </c>
      <c r="C6" s="28" t="s">
        <v>118</v>
      </c>
      <c r="D6" s="28" t="s">
        <v>276</v>
      </c>
      <c r="E6" s="28" t="s">
        <v>272</v>
      </c>
      <c r="F6" s="28" t="s">
        <v>277</v>
      </c>
      <c r="G6" s="30">
        <v>15000</v>
      </c>
      <c r="H6" s="30">
        <v>10562.25</v>
      </c>
      <c r="I6" s="10">
        <f t="shared" si="0"/>
        <v>0.70415000000000005</v>
      </c>
    </row>
    <row r="7" spans="1:9" ht="27" customHeight="1" x14ac:dyDescent="0.25">
      <c r="A7" s="28" t="s">
        <v>118</v>
      </c>
      <c r="B7" s="28" t="s">
        <v>118</v>
      </c>
      <c r="C7" s="28" t="s">
        <v>118</v>
      </c>
      <c r="D7" s="28" t="s">
        <v>278</v>
      </c>
      <c r="E7" s="28" t="s">
        <v>272</v>
      </c>
      <c r="F7" s="28" t="s">
        <v>279</v>
      </c>
      <c r="G7" s="30">
        <v>300000</v>
      </c>
      <c r="H7" s="30">
        <v>157234.96</v>
      </c>
      <c r="I7" s="10">
        <f t="shared" si="0"/>
        <v>0.5241165333333333</v>
      </c>
    </row>
    <row r="8" spans="1:9" ht="39.950000000000003" customHeight="1" x14ac:dyDescent="0.25">
      <c r="A8" s="28" t="s">
        <v>118</v>
      </c>
      <c r="B8" s="28" t="s">
        <v>118</v>
      </c>
      <c r="C8" s="28" t="s">
        <v>118</v>
      </c>
      <c r="D8" s="28" t="s">
        <v>280</v>
      </c>
      <c r="E8" s="28" t="s">
        <v>272</v>
      </c>
      <c r="F8" s="28" t="s">
        <v>281</v>
      </c>
      <c r="G8" s="30">
        <v>362199.58</v>
      </c>
      <c r="H8" s="30">
        <v>362199.58</v>
      </c>
      <c r="I8" s="10">
        <f t="shared" si="0"/>
        <v>1</v>
      </c>
    </row>
    <row r="9" spans="1:9" ht="39.950000000000003" customHeight="1" x14ac:dyDescent="0.25">
      <c r="A9" s="28" t="s">
        <v>118</v>
      </c>
      <c r="B9" s="28" t="s">
        <v>118</v>
      </c>
      <c r="C9" s="28" t="s">
        <v>118</v>
      </c>
      <c r="D9" s="28" t="s">
        <v>282</v>
      </c>
      <c r="E9" s="28" t="s">
        <v>272</v>
      </c>
      <c r="F9" s="28" t="s">
        <v>283</v>
      </c>
      <c r="G9" s="30">
        <v>27247.5</v>
      </c>
      <c r="H9" s="30">
        <v>0</v>
      </c>
      <c r="I9" s="10">
        <f t="shared" si="0"/>
        <v>0</v>
      </c>
    </row>
    <row r="10" spans="1:9" ht="14.25" customHeight="1" x14ac:dyDescent="0.25">
      <c r="A10" s="3" t="s">
        <v>284</v>
      </c>
      <c r="B10" s="3"/>
      <c r="C10" s="3"/>
      <c r="D10" s="3"/>
      <c r="E10" s="3"/>
      <c r="F10" s="3" t="s">
        <v>285</v>
      </c>
      <c r="G10" s="27">
        <v>0</v>
      </c>
      <c r="H10" s="27">
        <v>3466.8</v>
      </c>
      <c r="I10" s="5">
        <f t="shared" si="0"/>
        <v>0</v>
      </c>
    </row>
    <row r="11" spans="1:9" ht="14.25" customHeight="1" x14ac:dyDescent="0.25">
      <c r="A11" s="7"/>
      <c r="B11" s="7" t="s">
        <v>286</v>
      </c>
      <c r="C11" s="7"/>
      <c r="D11" s="7"/>
      <c r="E11" s="7"/>
      <c r="F11" s="7" t="s">
        <v>287</v>
      </c>
      <c r="G11" s="31">
        <v>0</v>
      </c>
      <c r="H11" s="31">
        <v>3466.8</v>
      </c>
      <c r="I11" s="10">
        <f t="shared" si="0"/>
        <v>0</v>
      </c>
    </row>
    <row r="12" spans="1:9" ht="14.25" customHeight="1" x14ac:dyDescent="0.25">
      <c r="A12" s="28" t="s">
        <v>118</v>
      </c>
      <c r="B12" s="28" t="s">
        <v>118</v>
      </c>
      <c r="C12" s="28" t="s">
        <v>118</v>
      </c>
      <c r="D12" s="28" t="s">
        <v>288</v>
      </c>
      <c r="E12" s="28" t="s">
        <v>272</v>
      </c>
      <c r="F12" s="28" t="s">
        <v>289</v>
      </c>
      <c r="G12" s="30">
        <v>0</v>
      </c>
      <c r="H12" s="30">
        <v>3466.8</v>
      </c>
      <c r="I12" s="10">
        <f t="shared" si="0"/>
        <v>0</v>
      </c>
    </row>
    <row r="13" spans="1:9" ht="14.25" customHeight="1" x14ac:dyDescent="0.25">
      <c r="A13" s="28" t="s">
        <v>118</v>
      </c>
      <c r="B13" s="28" t="s">
        <v>118</v>
      </c>
      <c r="C13" s="28" t="s">
        <v>118</v>
      </c>
      <c r="D13" s="28" t="s">
        <v>290</v>
      </c>
      <c r="E13" s="28" t="s">
        <v>272</v>
      </c>
      <c r="F13" s="28" t="s">
        <v>291</v>
      </c>
      <c r="G13" s="30">
        <v>0</v>
      </c>
      <c r="H13" s="30">
        <v>0</v>
      </c>
      <c r="I13" s="10">
        <f t="shared" si="0"/>
        <v>0</v>
      </c>
    </row>
    <row r="14" spans="1:9" ht="14.25" customHeight="1" x14ac:dyDescent="0.25">
      <c r="A14" s="3" t="s">
        <v>292</v>
      </c>
      <c r="B14" s="3"/>
      <c r="C14" s="3"/>
      <c r="D14" s="3"/>
      <c r="E14" s="3"/>
      <c r="F14" s="3" t="s">
        <v>293</v>
      </c>
      <c r="G14" s="27">
        <v>2000</v>
      </c>
      <c r="H14" s="27">
        <v>1237.7</v>
      </c>
      <c r="I14" s="5">
        <f t="shared" si="0"/>
        <v>0.61885000000000001</v>
      </c>
    </row>
    <row r="15" spans="1:9" ht="14.25" customHeight="1" x14ac:dyDescent="0.25">
      <c r="A15" s="7"/>
      <c r="B15" s="7" t="s">
        <v>294</v>
      </c>
      <c r="C15" s="7"/>
      <c r="D15" s="7"/>
      <c r="E15" s="7"/>
      <c r="F15" s="7" t="s">
        <v>295</v>
      </c>
      <c r="G15" s="31">
        <v>2000</v>
      </c>
      <c r="H15" s="31">
        <v>1237.7</v>
      </c>
      <c r="I15" s="10">
        <f t="shared" si="0"/>
        <v>0.61885000000000001</v>
      </c>
    </row>
    <row r="16" spans="1:9" ht="14.25" customHeight="1" x14ac:dyDescent="0.25">
      <c r="A16" s="28" t="s">
        <v>118</v>
      </c>
      <c r="B16" s="28" t="s">
        <v>118</v>
      </c>
      <c r="C16" s="28" t="s">
        <v>118</v>
      </c>
      <c r="D16" s="28" t="s">
        <v>290</v>
      </c>
      <c r="E16" s="28" t="s">
        <v>272</v>
      </c>
      <c r="F16" s="28" t="s">
        <v>291</v>
      </c>
      <c r="G16" s="30">
        <v>0</v>
      </c>
      <c r="H16" s="30">
        <v>1.68</v>
      </c>
      <c r="I16" s="10">
        <f t="shared" si="0"/>
        <v>0</v>
      </c>
    </row>
    <row r="17" spans="1:9" ht="14.25" customHeight="1" x14ac:dyDescent="0.25">
      <c r="A17" s="28" t="s">
        <v>118</v>
      </c>
      <c r="B17" s="28" t="s">
        <v>118</v>
      </c>
      <c r="C17" s="28" t="s">
        <v>118</v>
      </c>
      <c r="D17" s="28" t="s">
        <v>296</v>
      </c>
      <c r="E17" s="28" t="s">
        <v>272</v>
      </c>
      <c r="F17" s="28" t="s">
        <v>297</v>
      </c>
      <c r="G17" s="30">
        <v>2000</v>
      </c>
      <c r="H17" s="30">
        <v>1236.02</v>
      </c>
      <c r="I17" s="10">
        <f t="shared" si="0"/>
        <v>0.61800999999999995</v>
      </c>
    </row>
    <row r="18" spans="1:9" ht="27" customHeight="1" x14ac:dyDescent="0.25">
      <c r="A18" s="3" t="s">
        <v>298</v>
      </c>
      <c r="B18" s="3"/>
      <c r="C18" s="3"/>
      <c r="D18" s="3"/>
      <c r="E18" s="3"/>
      <c r="F18" s="3" t="s">
        <v>299</v>
      </c>
      <c r="G18" s="27">
        <v>604060.62</v>
      </c>
      <c r="H18" s="27">
        <v>4663.22</v>
      </c>
      <c r="I18" s="5">
        <f t="shared" si="0"/>
        <v>7.7197881232516042E-3</v>
      </c>
    </row>
    <row r="19" spans="1:9" ht="14.25" customHeight="1" x14ac:dyDescent="0.25">
      <c r="A19" s="7"/>
      <c r="B19" s="7" t="s">
        <v>300</v>
      </c>
      <c r="C19" s="7"/>
      <c r="D19" s="7"/>
      <c r="E19" s="7"/>
      <c r="F19" s="7" t="s">
        <v>301</v>
      </c>
      <c r="G19" s="31">
        <v>0</v>
      </c>
      <c r="H19" s="31">
        <v>1950</v>
      </c>
      <c r="I19" s="10">
        <f t="shared" si="0"/>
        <v>0</v>
      </c>
    </row>
    <row r="20" spans="1:9" ht="14.25" customHeight="1" x14ac:dyDescent="0.25">
      <c r="A20" s="28" t="s">
        <v>118</v>
      </c>
      <c r="B20" s="28" t="s">
        <v>118</v>
      </c>
      <c r="C20" s="28" t="s">
        <v>118</v>
      </c>
      <c r="D20" s="28" t="s">
        <v>302</v>
      </c>
      <c r="E20" s="28" t="s">
        <v>272</v>
      </c>
      <c r="F20" s="28" t="s">
        <v>303</v>
      </c>
      <c r="G20" s="30">
        <v>0</v>
      </c>
      <c r="H20" s="30">
        <v>1950</v>
      </c>
      <c r="I20" s="10">
        <f t="shared" si="0"/>
        <v>0</v>
      </c>
    </row>
    <row r="21" spans="1:9" ht="14.25" customHeight="1" x14ac:dyDescent="0.25">
      <c r="A21" s="7"/>
      <c r="B21" s="7" t="s">
        <v>304</v>
      </c>
      <c r="C21" s="7"/>
      <c r="D21" s="7"/>
      <c r="E21" s="7"/>
      <c r="F21" s="7" t="s">
        <v>305</v>
      </c>
      <c r="G21" s="31">
        <v>599960.62</v>
      </c>
      <c r="H21" s="31">
        <v>0</v>
      </c>
      <c r="I21" s="10">
        <f t="shared" si="0"/>
        <v>0</v>
      </c>
    </row>
    <row r="22" spans="1:9" ht="39.950000000000003" customHeight="1" x14ac:dyDescent="0.25">
      <c r="A22" s="28" t="s">
        <v>118</v>
      </c>
      <c r="B22" s="28" t="s">
        <v>118</v>
      </c>
      <c r="C22" s="28" t="s">
        <v>118</v>
      </c>
      <c r="D22" s="28" t="s">
        <v>306</v>
      </c>
      <c r="E22" s="28" t="s">
        <v>272</v>
      </c>
      <c r="F22" s="28" t="s">
        <v>307</v>
      </c>
      <c r="G22" s="30">
        <v>599960.62</v>
      </c>
      <c r="H22" s="30">
        <v>0</v>
      </c>
      <c r="I22" s="10">
        <f t="shared" si="0"/>
        <v>0</v>
      </c>
    </row>
    <row r="23" spans="1:9" ht="27" customHeight="1" x14ac:dyDescent="0.25">
      <c r="A23" s="7"/>
      <c r="B23" s="7" t="s">
        <v>308</v>
      </c>
      <c r="C23" s="7"/>
      <c r="D23" s="7"/>
      <c r="E23" s="7"/>
      <c r="F23" s="7" t="s">
        <v>309</v>
      </c>
      <c r="G23" s="31">
        <v>4100</v>
      </c>
      <c r="H23" s="31">
        <v>2713.22</v>
      </c>
      <c r="I23" s="10">
        <f t="shared" si="0"/>
        <v>0.661760975609756</v>
      </c>
    </row>
    <row r="24" spans="1:9" ht="27" customHeight="1" x14ac:dyDescent="0.25">
      <c r="A24" s="28" t="s">
        <v>118</v>
      </c>
      <c r="B24" s="28" t="s">
        <v>118</v>
      </c>
      <c r="C24" s="28" t="s">
        <v>118</v>
      </c>
      <c r="D24" s="28" t="s">
        <v>310</v>
      </c>
      <c r="E24" s="28" t="s">
        <v>272</v>
      </c>
      <c r="F24" s="28" t="s">
        <v>311</v>
      </c>
      <c r="G24" s="30">
        <v>0</v>
      </c>
      <c r="H24" s="30">
        <v>2689.83</v>
      </c>
      <c r="I24" s="10">
        <f t="shared" si="0"/>
        <v>0</v>
      </c>
    </row>
    <row r="25" spans="1:9" ht="39.950000000000003" customHeight="1" x14ac:dyDescent="0.25">
      <c r="A25" s="28" t="s">
        <v>118</v>
      </c>
      <c r="B25" s="28" t="s">
        <v>118</v>
      </c>
      <c r="C25" s="28" t="s">
        <v>118</v>
      </c>
      <c r="D25" s="28" t="s">
        <v>276</v>
      </c>
      <c r="E25" s="28" t="s">
        <v>272</v>
      </c>
      <c r="F25" s="28" t="s">
        <v>277</v>
      </c>
      <c r="G25" s="30">
        <v>4100</v>
      </c>
      <c r="H25" s="30">
        <v>0</v>
      </c>
      <c r="I25" s="10">
        <f t="shared" si="0"/>
        <v>0</v>
      </c>
    </row>
    <row r="26" spans="1:9" ht="14.25" customHeight="1" x14ac:dyDescent="0.25">
      <c r="A26" s="28" t="s">
        <v>118</v>
      </c>
      <c r="B26" s="28" t="s">
        <v>118</v>
      </c>
      <c r="C26" s="28" t="s">
        <v>118</v>
      </c>
      <c r="D26" s="28" t="s">
        <v>290</v>
      </c>
      <c r="E26" s="28" t="s">
        <v>272</v>
      </c>
      <c r="F26" s="28" t="s">
        <v>291</v>
      </c>
      <c r="G26" s="30">
        <v>0</v>
      </c>
      <c r="H26" s="30">
        <v>23.39</v>
      </c>
      <c r="I26" s="10">
        <f t="shared" si="0"/>
        <v>0</v>
      </c>
    </row>
    <row r="27" spans="1:9" ht="27" customHeight="1" x14ac:dyDescent="0.25">
      <c r="A27" s="3" t="s">
        <v>312</v>
      </c>
      <c r="B27" s="3"/>
      <c r="C27" s="3"/>
      <c r="D27" s="3"/>
      <c r="E27" s="3"/>
      <c r="F27" s="3" t="s">
        <v>313</v>
      </c>
      <c r="G27" s="27">
        <v>260494</v>
      </c>
      <c r="H27" s="27">
        <v>155656.16</v>
      </c>
      <c r="I27" s="5">
        <f t="shared" si="0"/>
        <v>0.59754220826583337</v>
      </c>
    </row>
    <row r="28" spans="1:9" ht="27" customHeight="1" x14ac:dyDescent="0.25">
      <c r="A28" s="7"/>
      <c r="B28" s="7" t="s">
        <v>314</v>
      </c>
      <c r="C28" s="7"/>
      <c r="D28" s="7"/>
      <c r="E28" s="7"/>
      <c r="F28" s="7" t="s">
        <v>315</v>
      </c>
      <c r="G28" s="31">
        <v>260494</v>
      </c>
      <c r="H28" s="31">
        <v>155656.16</v>
      </c>
      <c r="I28" s="10">
        <f t="shared" si="0"/>
        <v>0.59754220826583337</v>
      </c>
    </row>
    <row r="29" spans="1:9" ht="39.950000000000003" customHeight="1" x14ac:dyDescent="0.25">
      <c r="A29" s="28" t="s">
        <v>118</v>
      </c>
      <c r="B29" s="28" t="s">
        <v>118</v>
      </c>
      <c r="C29" s="28" t="s">
        <v>118</v>
      </c>
      <c r="D29" s="28" t="s">
        <v>312</v>
      </c>
      <c r="E29" s="28" t="s">
        <v>272</v>
      </c>
      <c r="F29" s="28" t="s">
        <v>316</v>
      </c>
      <c r="G29" s="30">
        <v>130800</v>
      </c>
      <c r="H29" s="30">
        <v>25000</v>
      </c>
      <c r="I29" s="10">
        <f t="shared" si="0"/>
        <v>0.19113149847094801</v>
      </c>
    </row>
    <row r="30" spans="1:9" ht="39.950000000000003" customHeight="1" x14ac:dyDescent="0.25">
      <c r="A30" s="28" t="s">
        <v>118</v>
      </c>
      <c r="B30" s="28" t="s">
        <v>118</v>
      </c>
      <c r="C30" s="28" t="s">
        <v>118</v>
      </c>
      <c r="D30" s="28" t="s">
        <v>317</v>
      </c>
      <c r="E30" s="28" t="s">
        <v>116</v>
      </c>
      <c r="F30" s="28" t="s">
        <v>318</v>
      </c>
      <c r="G30" s="30">
        <v>129694</v>
      </c>
      <c r="H30" s="30">
        <v>129694.44</v>
      </c>
      <c r="I30" s="10">
        <f t="shared" si="0"/>
        <v>1.0000033926010456</v>
      </c>
    </row>
    <row r="31" spans="1:9" ht="39.950000000000003" customHeight="1" x14ac:dyDescent="0.25">
      <c r="A31" s="28" t="s">
        <v>118</v>
      </c>
      <c r="B31" s="28" t="s">
        <v>118</v>
      </c>
      <c r="C31" s="28" t="s">
        <v>118</v>
      </c>
      <c r="D31" s="28" t="s">
        <v>319</v>
      </c>
      <c r="E31" s="28" t="s">
        <v>142</v>
      </c>
      <c r="F31" s="28" t="s">
        <v>320</v>
      </c>
      <c r="G31" s="30">
        <v>0</v>
      </c>
      <c r="H31" s="30">
        <v>961.72</v>
      </c>
      <c r="I31" s="10">
        <f t="shared" si="0"/>
        <v>0</v>
      </c>
    </row>
    <row r="32" spans="1:9" ht="27" customHeight="1" x14ac:dyDescent="0.25">
      <c r="A32" s="3" t="s">
        <v>321</v>
      </c>
      <c r="B32" s="3"/>
      <c r="C32" s="3"/>
      <c r="D32" s="3"/>
      <c r="E32" s="3"/>
      <c r="F32" s="3" t="s">
        <v>322</v>
      </c>
      <c r="G32" s="27">
        <v>26000</v>
      </c>
      <c r="H32" s="27">
        <v>64052.38</v>
      </c>
      <c r="I32" s="5">
        <f t="shared" si="0"/>
        <v>2.4635530769230769</v>
      </c>
    </row>
    <row r="33" spans="1:9" ht="27" customHeight="1" x14ac:dyDescent="0.25">
      <c r="A33" s="7"/>
      <c r="B33" s="7" t="s">
        <v>323</v>
      </c>
      <c r="C33" s="7"/>
      <c r="D33" s="7"/>
      <c r="E33" s="7"/>
      <c r="F33" s="7" t="s">
        <v>324</v>
      </c>
      <c r="G33" s="31">
        <v>21000</v>
      </c>
      <c r="H33" s="31">
        <v>60200.54</v>
      </c>
      <c r="I33" s="10">
        <f t="shared" si="0"/>
        <v>2.8666923809523812</v>
      </c>
    </row>
    <row r="34" spans="1:9" ht="14.25" customHeight="1" x14ac:dyDescent="0.25">
      <c r="A34" s="28" t="s">
        <v>118</v>
      </c>
      <c r="B34" s="28" t="s">
        <v>118</v>
      </c>
      <c r="C34" s="28" t="s">
        <v>118</v>
      </c>
      <c r="D34" s="28" t="s">
        <v>325</v>
      </c>
      <c r="E34" s="28" t="s">
        <v>272</v>
      </c>
      <c r="F34" s="28" t="s">
        <v>326</v>
      </c>
      <c r="G34" s="30">
        <v>0</v>
      </c>
      <c r="H34" s="30">
        <v>3957.42</v>
      </c>
      <c r="I34" s="10">
        <f t="shared" si="0"/>
        <v>0</v>
      </c>
    </row>
    <row r="35" spans="1:9" ht="14.25" customHeight="1" x14ac:dyDescent="0.25">
      <c r="A35" s="28" t="s">
        <v>118</v>
      </c>
      <c r="B35" s="28" t="s">
        <v>118</v>
      </c>
      <c r="C35" s="28" t="s">
        <v>118</v>
      </c>
      <c r="D35" s="28" t="s">
        <v>327</v>
      </c>
      <c r="E35" s="28" t="s">
        <v>272</v>
      </c>
      <c r="F35" s="28" t="s">
        <v>328</v>
      </c>
      <c r="G35" s="30">
        <v>0</v>
      </c>
      <c r="H35" s="30">
        <v>0</v>
      </c>
      <c r="I35" s="10">
        <f t="shared" si="0"/>
        <v>0</v>
      </c>
    </row>
    <row r="36" spans="1:9" ht="14.25" customHeight="1" x14ac:dyDescent="0.25">
      <c r="A36" s="28" t="s">
        <v>118</v>
      </c>
      <c r="B36" s="28" t="s">
        <v>118</v>
      </c>
      <c r="C36" s="28" t="s">
        <v>118</v>
      </c>
      <c r="D36" s="28" t="s">
        <v>329</v>
      </c>
      <c r="E36" s="28" t="s">
        <v>272</v>
      </c>
      <c r="F36" s="28" t="s">
        <v>330</v>
      </c>
      <c r="G36" s="30">
        <v>0</v>
      </c>
      <c r="H36" s="30">
        <v>48</v>
      </c>
      <c r="I36" s="10">
        <f t="shared" si="0"/>
        <v>0</v>
      </c>
    </row>
    <row r="37" spans="1:9" ht="39.950000000000003" customHeight="1" x14ac:dyDescent="0.25">
      <c r="A37" s="28" t="s">
        <v>118</v>
      </c>
      <c r="B37" s="28" t="s">
        <v>118</v>
      </c>
      <c r="C37" s="28" t="s">
        <v>118</v>
      </c>
      <c r="D37" s="28" t="s">
        <v>276</v>
      </c>
      <c r="E37" s="28" t="s">
        <v>272</v>
      </c>
      <c r="F37" s="28" t="s">
        <v>277</v>
      </c>
      <c r="G37" s="30">
        <v>21000</v>
      </c>
      <c r="H37" s="30">
        <v>22622.71</v>
      </c>
      <c r="I37" s="10">
        <f t="shared" si="0"/>
        <v>1.0772719047619048</v>
      </c>
    </row>
    <row r="38" spans="1:9" ht="27" customHeight="1" x14ac:dyDescent="0.25">
      <c r="A38" s="28" t="s">
        <v>118</v>
      </c>
      <c r="B38" s="28" t="s">
        <v>118</v>
      </c>
      <c r="C38" s="28" t="s">
        <v>118</v>
      </c>
      <c r="D38" s="28" t="s">
        <v>278</v>
      </c>
      <c r="E38" s="28" t="s">
        <v>272</v>
      </c>
      <c r="F38" s="28" t="s">
        <v>279</v>
      </c>
      <c r="G38" s="30">
        <v>0</v>
      </c>
      <c r="H38" s="30">
        <v>861.3</v>
      </c>
      <c r="I38" s="10">
        <f t="shared" si="0"/>
        <v>0</v>
      </c>
    </row>
    <row r="39" spans="1:9" ht="14.25" customHeight="1" x14ac:dyDescent="0.25">
      <c r="A39" s="28" t="s">
        <v>118</v>
      </c>
      <c r="B39" s="28" t="s">
        <v>118</v>
      </c>
      <c r="C39" s="28" t="s">
        <v>118</v>
      </c>
      <c r="D39" s="28" t="s">
        <v>288</v>
      </c>
      <c r="E39" s="28" t="s">
        <v>272</v>
      </c>
      <c r="F39" s="28" t="s">
        <v>289</v>
      </c>
      <c r="G39" s="30">
        <v>0</v>
      </c>
      <c r="H39" s="30">
        <v>213.41</v>
      </c>
      <c r="I39" s="10">
        <f t="shared" si="0"/>
        <v>0</v>
      </c>
    </row>
    <row r="40" spans="1:9" ht="14.25" customHeight="1" x14ac:dyDescent="0.25">
      <c r="A40" s="28" t="s">
        <v>118</v>
      </c>
      <c r="B40" s="28" t="s">
        <v>118</v>
      </c>
      <c r="C40" s="28" t="s">
        <v>118</v>
      </c>
      <c r="D40" s="28" t="s">
        <v>290</v>
      </c>
      <c r="E40" s="28" t="s">
        <v>272</v>
      </c>
      <c r="F40" s="28" t="s">
        <v>291</v>
      </c>
      <c r="G40" s="30">
        <v>0</v>
      </c>
      <c r="H40" s="30">
        <v>75.45</v>
      </c>
      <c r="I40" s="10">
        <f t="shared" si="0"/>
        <v>0</v>
      </c>
    </row>
    <row r="41" spans="1:9" ht="14.25" customHeight="1" x14ac:dyDescent="0.25">
      <c r="A41" s="28" t="s">
        <v>118</v>
      </c>
      <c r="B41" s="28" t="s">
        <v>118</v>
      </c>
      <c r="C41" s="28" t="s">
        <v>118</v>
      </c>
      <c r="D41" s="28" t="s">
        <v>331</v>
      </c>
      <c r="E41" s="28" t="s">
        <v>272</v>
      </c>
      <c r="F41" s="28" t="s">
        <v>332</v>
      </c>
      <c r="G41" s="30">
        <v>0</v>
      </c>
      <c r="H41" s="30">
        <v>2835.1</v>
      </c>
      <c r="I41" s="10">
        <f t="shared" si="0"/>
        <v>0</v>
      </c>
    </row>
    <row r="42" spans="1:9" ht="14.25" customHeight="1" x14ac:dyDescent="0.25">
      <c r="A42" s="28" t="s">
        <v>118</v>
      </c>
      <c r="B42" s="28" t="s">
        <v>118</v>
      </c>
      <c r="C42" s="28" t="s">
        <v>118</v>
      </c>
      <c r="D42" s="28" t="s">
        <v>296</v>
      </c>
      <c r="E42" s="28" t="s">
        <v>272</v>
      </c>
      <c r="F42" s="28" t="s">
        <v>297</v>
      </c>
      <c r="G42" s="30">
        <v>0</v>
      </c>
      <c r="H42" s="30">
        <v>29587.15</v>
      </c>
      <c r="I42" s="10">
        <f t="shared" si="0"/>
        <v>0</v>
      </c>
    </row>
    <row r="43" spans="1:9" ht="14.25" customHeight="1" x14ac:dyDescent="0.25">
      <c r="A43" s="7"/>
      <c r="B43" s="7" t="s">
        <v>333</v>
      </c>
      <c r="C43" s="7"/>
      <c r="D43" s="7"/>
      <c r="E43" s="7"/>
      <c r="F43" s="7" t="s">
        <v>334</v>
      </c>
      <c r="G43" s="31">
        <v>5000</v>
      </c>
      <c r="H43" s="31">
        <v>3851.84</v>
      </c>
      <c r="I43" s="10">
        <f t="shared" si="0"/>
        <v>0.77036800000000005</v>
      </c>
    </row>
    <row r="44" spans="1:9" ht="39.950000000000003" customHeight="1" x14ac:dyDescent="0.25">
      <c r="A44" s="28" t="s">
        <v>118</v>
      </c>
      <c r="B44" s="28" t="s">
        <v>118</v>
      </c>
      <c r="C44" s="28" t="s">
        <v>118</v>
      </c>
      <c r="D44" s="28" t="s">
        <v>276</v>
      </c>
      <c r="E44" s="28" t="s">
        <v>272</v>
      </c>
      <c r="F44" s="28" t="s">
        <v>277</v>
      </c>
      <c r="G44" s="30">
        <v>5000</v>
      </c>
      <c r="H44" s="30">
        <v>3843.19</v>
      </c>
      <c r="I44" s="10">
        <f t="shared" si="0"/>
        <v>0.76863800000000004</v>
      </c>
    </row>
    <row r="45" spans="1:9" ht="14.25" customHeight="1" x14ac:dyDescent="0.25">
      <c r="A45" s="28" t="s">
        <v>118</v>
      </c>
      <c r="B45" s="28" t="s">
        <v>118</v>
      </c>
      <c r="C45" s="28" t="s">
        <v>118</v>
      </c>
      <c r="D45" s="28" t="s">
        <v>290</v>
      </c>
      <c r="E45" s="28" t="s">
        <v>272</v>
      </c>
      <c r="F45" s="28" t="s">
        <v>291</v>
      </c>
      <c r="G45" s="30">
        <v>0</v>
      </c>
      <c r="H45" s="30">
        <v>8.65</v>
      </c>
      <c r="I45" s="10">
        <f t="shared" si="0"/>
        <v>0</v>
      </c>
    </row>
    <row r="46" spans="1:9" ht="14.25" customHeight="1" x14ac:dyDescent="0.25">
      <c r="A46" s="3" t="s">
        <v>335</v>
      </c>
      <c r="B46" s="3"/>
      <c r="C46" s="3"/>
      <c r="D46" s="3"/>
      <c r="E46" s="3"/>
      <c r="F46" s="3" t="s">
        <v>336</v>
      </c>
      <c r="G46" s="27">
        <v>50000</v>
      </c>
      <c r="H46" s="27">
        <v>20031.63</v>
      </c>
      <c r="I46" s="5">
        <f t="shared" si="0"/>
        <v>0.40063260000000001</v>
      </c>
    </row>
    <row r="47" spans="1:9" ht="14.25" customHeight="1" x14ac:dyDescent="0.25">
      <c r="A47" s="7"/>
      <c r="B47" s="7" t="s">
        <v>337</v>
      </c>
      <c r="C47" s="7"/>
      <c r="D47" s="7"/>
      <c r="E47" s="7"/>
      <c r="F47" s="7" t="s">
        <v>338</v>
      </c>
      <c r="G47" s="31">
        <v>50000</v>
      </c>
      <c r="H47" s="31">
        <v>20031.63</v>
      </c>
      <c r="I47" s="10">
        <f t="shared" si="0"/>
        <v>0.40063260000000001</v>
      </c>
    </row>
    <row r="48" spans="1:9" ht="39.950000000000003" customHeight="1" x14ac:dyDescent="0.25">
      <c r="A48" s="28" t="s">
        <v>118</v>
      </c>
      <c r="B48" s="28" t="s">
        <v>118</v>
      </c>
      <c r="C48" s="28" t="s">
        <v>118</v>
      </c>
      <c r="D48" s="28" t="s">
        <v>276</v>
      </c>
      <c r="E48" s="28" t="s">
        <v>272</v>
      </c>
      <c r="F48" s="28" t="s">
        <v>277</v>
      </c>
      <c r="G48" s="30">
        <v>40000</v>
      </c>
      <c r="H48" s="30">
        <v>17392.54</v>
      </c>
      <c r="I48" s="10">
        <f t="shared" si="0"/>
        <v>0.43481350000000002</v>
      </c>
    </row>
    <row r="49" spans="1:9" ht="14.25" customHeight="1" x14ac:dyDescent="0.25">
      <c r="A49" s="28" t="s">
        <v>118</v>
      </c>
      <c r="B49" s="28" t="s">
        <v>118</v>
      </c>
      <c r="C49" s="28" t="s">
        <v>118</v>
      </c>
      <c r="D49" s="28" t="s">
        <v>296</v>
      </c>
      <c r="E49" s="28" t="s">
        <v>272</v>
      </c>
      <c r="F49" s="28" t="s">
        <v>297</v>
      </c>
      <c r="G49" s="30">
        <v>10000</v>
      </c>
      <c r="H49" s="30">
        <v>2639.09</v>
      </c>
      <c r="I49" s="10">
        <f t="shared" si="0"/>
        <v>0.263909</v>
      </c>
    </row>
    <row r="50" spans="1:9" ht="27" customHeight="1" x14ac:dyDescent="0.25">
      <c r="A50" s="3" t="s">
        <v>339</v>
      </c>
      <c r="B50" s="3"/>
      <c r="C50" s="3"/>
      <c r="D50" s="3"/>
      <c r="E50" s="3"/>
      <c r="F50" s="3" t="s">
        <v>340</v>
      </c>
      <c r="G50" s="27">
        <v>162157.45000000001</v>
      </c>
      <c r="H50" s="27">
        <v>153643.49</v>
      </c>
      <c r="I50" s="5">
        <f t="shared" si="0"/>
        <v>0.94749572097982537</v>
      </c>
    </row>
    <row r="51" spans="1:9" ht="27" customHeight="1" x14ac:dyDescent="0.25">
      <c r="A51" s="7"/>
      <c r="B51" s="7" t="s">
        <v>341</v>
      </c>
      <c r="C51" s="7"/>
      <c r="D51" s="7"/>
      <c r="E51" s="7"/>
      <c r="F51" s="7" t="s">
        <v>342</v>
      </c>
      <c r="G51" s="31">
        <v>33832</v>
      </c>
      <c r="H51" s="31">
        <v>23929.5</v>
      </c>
      <c r="I51" s="10">
        <f t="shared" si="0"/>
        <v>0.70730373610782693</v>
      </c>
    </row>
    <row r="52" spans="1:9" ht="39.950000000000003" customHeight="1" x14ac:dyDescent="0.25">
      <c r="A52" s="28" t="s">
        <v>118</v>
      </c>
      <c r="B52" s="28" t="s">
        <v>118</v>
      </c>
      <c r="C52" s="28" t="s">
        <v>118</v>
      </c>
      <c r="D52" s="28" t="s">
        <v>280</v>
      </c>
      <c r="E52" s="28" t="s">
        <v>272</v>
      </c>
      <c r="F52" s="28" t="s">
        <v>281</v>
      </c>
      <c r="G52" s="30">
        <v>33632</v>
      </c>
      <c r="H52" s="30">
        <v>23923.3</v>
      </c>
      <c r="I52" s="10">
        <f t="shared" si="0"/>
        <v>0.71132552331113219</v>
      </c>
    </row>
    <row r="53" spans="1:9" ht="27" customHeight="1" x14ac:dyDescent="0.25">
      <c r="A53" s="28" t="s">
        <v>118</v>
      </c>
      <c r="B53" s="28" t="s">
        <v>118</v>
      </c>
      <c r="C53" s="28" t="s">
        <v>118</v>
      </c>
      <c r="D53" s="28" t="s">
        <v>343</v>
      </c>
      <c r="E53" s="28" t="s">
        <v>272</v>
      </c>
      <c r="F53" s="28" t="s">
        <v>344</v>
      </c>
      <c r="G53" s="30">
        <v>200</v>
      </c>
      <c r="H53" s="30">
        <v>6.2</v>
      </c>
      <c r="I53" s="10">
        <f t="shared" si="0"/>
        <v>3.1E-2</v>
      </c>
    </row>
    <row r="54" spans="1:9" ht="27" customHeight="1" x14ac:dyDescent="0.25">
      <c r="A54" s="7"/>
      <c r="B54" s="7" t="s">
        <v>345</v>
      </c>
      <c r="C54" s="7"/>
      <c r="D54" s="7"/>
      <c r="E54" s="7"/>
      <c r="F54" s="7" t="s">
        <v>346</v>
      </c>
      <c r="G54" s="31">
        <v>128325.45</v>
      </c>
      <c r="H54" s="31">
        <v>129713.99</v>
      </c>
      <c r="I54" s="10">
        <f t="shared" si="0"/>
        <v>1.0108204568930015</v>
      </c>
    </row>
    <row r="55" spans="1:9" ht="14.25" customHeight="1" x14ac:dyDescent="0.25">
      <c r="A55" s="28" t="s">
        <v>118</v>
      </c>
      <c r="B55" s="28" t="s">
        <v>118</v>
      </c>
      <c r="C55" s="28" t="s">
        <v>118</v>
      </c>
      <c r="D55" s="28" t="s">
        <v>347</v>
      </c>
      <c r="E55" s="28" t="s">
        <v>272</v>
      </c>
      <c r="F55" s="28" t="s">
        <v>348</v>
      </c>
      <c r="G55" s="30">
        <v>0</v>
      </c>
      <c r="H55" s="30">
        <v>1070.01</v>
      </c>
      <c r="I55" s="10">
        <f t="shared" si="0"/>
        <v>0</v>
      </c>
    </row>
    <row r="56" spans="1:9" ht="14.25" customHeight="1" x14ac:dyDescent="0.25">
      <c r="A56" s="28" t="s">
        <v>118</v>
      </c>
      <c r="B56" s="28" t="s">
        <v>118</v>
      </c>
      <c r="C56" s="28" t="s">
        <v>118</v>
      </c>
      <c r="D56" s="28" t="s">
        <v>290</v>
      </c>
      <c r="E56" s="28" t="s">
        <v>272</v>
      </c>
      <c r="F56" s="28" t="s">
        <v>291</v>
      </c>
      <c r="G56" s="30">
        <v>0</v>
      </c>
      <c r="H56" s="30">
        <v>0</v>
      </c>
      <c r="I56" s="10">
        <f t="shared" si="0"/>
        <v>0</v>
      </c>
    </row>
    <row r="57" spans="1:9" ht="14.25" customHeight="1" x14ac:dyDescent="0.25">
      <c r="A57" s="28" t="s">
        <v>118</v>
      </c>
      <c r="B57" s="28" t="s">
        <v>118</v>
      </c>
      <c r="C57" s="28" t="s">
        <v>118</v>
      </c>
      <c r="D57" s="28" t="s">
        <v>296</v>
      </c>
      <c r="E57" s="28" t="s">
        <v>272</v>
      </c>
      <c r="F57" s="28" t="s">
        <v>297</v>
      </c>
      <c r="G57" s="30">
        <v>0</v>
      </c>
      <c r="H57" s="30">
        <v>318.52999999999997</v>
      </c>
      <c r="I57" s="10">
        <f t="shared" si="0"/>
        <v>0</v>
      </c>
    </row>
    <row r="58" spans="1:9" ht="52.9" customHeight="1" x14ac:dyDescent="0.25">
      <c r="A58" s="28" t="s">
        <v>118</v>
      </c>
      <c r="B58" s="28" t="s">
        <v>118</v>
      </c>
      <c r="C58" s="28" t="s">
        <v>118</v>
      </c>
      <c r="D58" s="28" t="s">
        <v>349</v>
      </c>
      <c r="E58" s="28" t="s">
        <v>116</v>
      </c>
      <c r="F58" s="28" t="s">
        <v>350</v>
      </c>
      <c r="G58" s="30">
        <v>128325.45</v>
      </c>
      <c r="H58" s="30">
        <v>128325.45</v>
      </c>
      <c r="I58" s="10">
        <f t="shared" si="0"/>
        <v>1</v>
      </c>
    </row>
    <row r="59" spans="1:9" ht="27" customHeight="1" x14ac:dyDescent="0.25">
      <c r="A59" s="3" t="s">
        <v>351</v>
      </c>
      <c r="B59" s="3"/>
      <c r="C59" s="3"/>
      <c r="D59" s="3"/>
      <c r="E59" s="3"/>
      <c r="F59" s="3" t="s">
        <v>352</v>
      </c>
      <c r="G59" s="27">
        <v>1119</v>
      </c>
      <c r="H59" s="27">
        <v>561</v>
      </c>
      <c r="I59" s="5">
        <f t="shared" si="0"/>
        <v>0.50134048257372654</v>
      </c>
    </row>
    <row r="60" spans="1:9" ht="27" customHeight="1" x14ac:dyDescent="0.25">
      <c r="A60" s="7"/>
      <c r="B60" s="7" t="s">
        <v>353</v>
      </c>
      <c r="C60" s="7"/>
      <c r="D60" s="7"/>
      <c r="E60" s="7"/>
      <c r="F60" s="7" t="s">
        <v>354</v>
      </c>
      <c r="G60" s="31">
        <v>1119</v>
      </c>
      <c r="H60" s="31">
        <v>561</v>
      </c>
      <c r="I60" s="10">
        <f t="shared" si="0"/>
        <v>0.50134048257372654</v>
      </c>
    </row>
    <row r="61" spans="1:9" ht="39.950000000000003" customHeight="1" x14ac:dyDescent="0.25">
      <c r="A61" s="28" t="s">
        <v>118</v>
      </c>
      <c r="B61" s="28" t="s">
        <v>118</v>
      </c>
      <c r="C61" s="28" t="s">
        <v>118</v>
      </c>
      <c r="D61" s="28" t="s">
        <v>280</v>
      </c>
      <c r="E61" s="28" t="s">
        <v>272</v>
      </c>
      <c r="F61" s="28" t="s">
        <v>281</v>
      </c>
      <c r="G61" s="30">
        <v>1119</v>
      </c>
      <c r="H61" s="30">
        <v>561</v>
      </c>
      <c r="I61" s="10">
        <f t="shared" si="0"/>
        <v>0.50134048257372654</v>
      </c>
    </row>
    <row r="62" spans="1:9" ht="27" customHeight="1" x14ac:dyDescent="0.25">
      <c r="A62" s="3" t="s">
        <v>355</v>
      </c>
      <c r="B62" s="3"/>
      <c r="C62" s="3"/>
      <c r="D62" s="3"/>
      <c r="E62" s="3"/>
      <c r="F62" s="3" t="s">
        <v>356</v>
      </c>
      <c r="G62" s="27">
        <v>53964.89</v>
      </c>
      <c r="H62" s="27">
        <v>56385.94</v>
      </c>
      <c r="I62" s="5">
        <f t="shared" si="0"/>
        <v>1.044863428796019</v>
      </c>
    </row>
    <row r="63" spans="1:9" ht="14.25" customHeight="1" x14ac:dyDescent="0.25">
      <c r="A63" s="7"/>
      <c r="B63" s="7" t="s">
        <v>357</v>
      </c>
      <c r="C63" s="7"/>
      <c r="D63" s="7"/>
      <c r="E63" s="7"/>
      <c r="F63" s="7" t="s">
        <v>358</v>
      </c>
      <c r="G63" s="31">
        <v>0</v>
      </c>
      <c r="H63" s="31">
        <v>2421.0500000000002</v>
      </c>
      <c r="I63" s="10">
        <f t="shared" si="0"/>
        <v>0</v>
      </c>
    </row>
    <row r="64" spans="1:9" ht="14.25" customHeight="1" x14ac:dyDescent="0.25">
      <c r="A64" s="28" t="s">
        <v>118</v>
      </c>
      <c r="B64" s="28" t="s">
        <v>118</v>
      </c>
      <c r="C64" s="28" t="s">
        <v>118</v>
      </c>
      <c r="D64" s="28" t="s">
        <v>359</v>
      </c>
      <c r="E64" s="28" t="s">
        <v>272</v>
      </c>
      <c r="F64" s="28" t="s">
        <v>360</v>
      </c>
      <c r="G64" s="30">
        <v>0</v>
      </c>
      <c r="H64" s="30">
        <v>2421.0500000000002</v>
      </c>
      <c r="I64" s="10">
        <f t="shared" si="0"/>
        <v>0</v>
      </c>
    </row>
    <row r="65" spans="1:9" ht="14.25" customHeight="1" x14ac:dyDescent="0.25">
      <c r="A65" s="7"/>
      <c r="B65" s="7" t="s">
        <v>361</v>
      </c>
      <c r="C65" s="7"/>
      <c r="D65" s="7"/>
      <c r="E65" s="7"/>
      <c r="F65" s="7" t="s">
        <v>275</v>
      </c>
      <c r="G65" s="31">
        <v>53964.89</v>
      </c>
      <c r="H65" s="31">
        <v>53964.89</v>
      </c>
      <c r="I65" s="10">
        <f t="shared" si="0"/>
        <v>1</v>
      </c>
    </row>
    <row r="66" spans="1:9" ht="14.25" customHeight="1" x14ac:dyDescent="0.25">
      <c r="A66" s="28" t="s">
        <v>118</v>
      </c>
      <c r="B66" s="28" t="s">
        <v>118</v>
      </c>
      <c r="C66" s="28" t="s">
        <v>118</v>
      </c>
      <c r="D66" s="28" t="s">
        <v>296</v>
      </c>
      <c r="E66" s="28" t="s">
        <v>272</v>
      </c>
      <c r="F66" s="28" t="s">
        <v>297</v>
      </c>
      <c r="G66" s="30">
        <v>53964.89</v>
      </c>
      <c r="H66" s="30">
        <v>53964.89</v>
      </c>
      <c r="I66" s="10">
        <f t="shared" ref="I66:I129" si="1">IF($G66=0,0,$H66/$G66)</f>
        <v>1</v>
      </c>
    </row>
    <row r="67" spans="1:9" ht="27" customHeight="1" x14ac:dyDescent="0.25">
      <c r="A67" s="3" t="s">
        <v>362</v>
      </c>
      <c r="B67" s="3"/>
      <c r="C67" s="3"/>
      <c r="D67" s="3"/>
      <c r="E67" s="3"/>
      <c r="F67" s="3" t="s">
        <v>363</v>
      </c>
      <c r="G67" s="27">
        <v>19508221.050000001</v>
      </c>
      <c r="H67" s="27">
        <v>6594951.1299999999</v>
      </c>
      <c r="I67" s="5">
        <f t="shared" si="1"/>
        <v>0.33806009851421076</v>
      </c>
    </row>
    <row r="68" spans="1:9" ht="14.25" customHeight="1" x14ac:dyDescent="0.25">
      <c r="A68" s="7"/>
      <c r="B68" s="7" t="s">
        <v>364</v>
      </c>
      <c r="C68" s="7"/>
      <c r="D68" s="7"/>
      <c r="E68" s="7"/>
      <c r="F68" s="7" t="s">
        <v>365</v>
      </c>
      <c r="G68" s="31">
        <v>10000</v>
      </c>
      <c r="H68" s="31">
        <v>4719.37</v>
      </c>
      <c r="I68" s="10">
        <f t="shared" si="1"/>
        <v>0.471937</v>
      </c>
    </row>
    <row r="69" spans="1:9" ht="27" customHeight="1" x14ac:dyDescent="0.25">
      <c r="A69" s="28" t="s">
        <v>118</v>
      </c>
      <c r="B69" s="28" t="s">
        <v>118</v>
      </c>
      <c r="C69" s="28" t="s">
        <v>118</v>
      </c>
      <c r="D69" s="28" t="s">
        <v>366</v>
      </c>
      <c r="E69" s="28" t="s">
        <v>272</v>
      </c>
      <c r="F69" s="28" t="s">
        <v>367</v>
      </c>
      <c r="G69" s="30">
        <v>10000</v>
      </c>
      <c r="H69" s="30">
        <v>4653.93</v>
      </c>
      <c r="I69" s="10">
        <f t="shared" si="1"/>
        <v>0.46539300000000006</v>
      </c>
    </row>
    <row r="70" spans="1:9" ht="14.25" customHeight="1" x14ac:dyDescent="0.25">
      <c r="A70" s="28" t="s">
        <v>118</v>
      </c>
      <c r="B70" s="28" t="s">
        <v>118</v>
      </c>
      <c r="C70" s="28" t="s">
        <v>118</v>
      </c>
      <c r="D70" s="28" t="s">
        <v>368</v>
      </c>
      <c r="E70" s="28" t="s">
        <v>272</v>
      </c>
      <c r="F70" s="28" t="s">
        <v>369</v>
      </c>
      <c r="G70" s="30">
        <v>0</v>
      </c>
      <c r="H70" s="30">
        <v>65.44</v>
      </c>
      <c r="I70" s="10">
        <f t="shared" si="1"/>
        <v>0</v>
      </c>
    </row>
    <row r="71" spans="1:9" ht="39.950000000000003" customHeight="1" x14ac:dyDescent="0.25">
      <c r="A71" s="7"/>
      <c r="B71" s="7" t="s">
        <v>370</v>
      </c>
      <c r="C71" s="7"/>
      <c r="D71" s="7"/>
      <c r="E71" s="7"/>
      <c r="F71" s="7" t="s">
        <v>371</v>
      </c>
      <c r="G71" s="31">
        <v>5992404</v>
      </c>
      <c r="H71" s="31">
        <v>2978814.15</v>
      </c>
      <c r="I71" s="10">
        <f t="shared" si="1"/>
        <v>0.49709835151301546</v>
      </c>
    </row>
    <row r="72" spans="1:9" ht="27" customHeight="1" x14ac:dyDescent="0.25">
      <c r="A72" s="28" t="s">
        <v>118</v>
      </c>
      <c r="B72" s="28" t="s">
        <v>118</v>
      </c>
      <c r="C72" s="28" t="s">
        <v>118</v>
      </c>
      <c r="D72" s="28" t="s">
        <v>372</v>
      </c>
      <c r="E72" s="28" t="s">
        <v>272</v>
      </c>
      <c r="F72" s="28" t="s">
        <v>373</v>
      </c>
      <c r="G72" s="30">
        <v>5700000</v>
      </c>
      <c r="H72" s="30">
        <v>2834367.65</v>
      </c>
      <c r="I72" s="10">
        <f t="shared" si="1"/>
        <v>0.49725748245614032</v>
      </c>
    </row>
    <row r="73" spans="1:9" ht="27" customHeight="1" x14ac:dyDescent="0.25">
      <c r="A73" s="28" t="s">
        <v>118</v>
      </c>
      <c r="B73" s="28" t="s">
        <v>118</v>
      </c>
      <c r="C73" s="28" t="s">
        <v>118</v>
      </c>
      <c r="D73" s="28" t="s">
        <v>374</v>
      </c>
      <c r="E73" s="28" t="s">
        <v>272</v>
      </c>
      <c r="F73" s="28" t="s">
        <v>375</v>
      </c>
      <c r="G73" s="30">
        <v>209000</v>
      </c>
      <c r="H73" s="30">
        <v>102843.5</v>
      </c>
      <c r="I73" s="10">
        <f t="shared" si="1"/>
        <v>0.49207416267942583</v>
      </c>
    </row>
    <row r="74" spans="1:9" ht="27" customHeight="1" x14ac:dyDescent="0.25">
      <c r="A74" s="28" t="s">
        <v>118</v>
      </c>
      <c r="B74" s="28" t="s">
        <v>118</v>
      </c>
      <c r="C74" s="28" t="s">
        <v>118</v>
      </c>
      <c r="D74" s="28" t="s">
        <v>376</v>
      </c>
      <c r="E74" s="28" t="s">
        <v>272</v>
      </c>
      <c r="F74" s="28" t="s">
        <v>377</v>
      </c>
      <c r="G74" s="30">
        <v>81804</v>
      </c>
      <c r="H74" s="30">
        <v>40424</v>
      </c>
      <c r="I74" s="10">
        <f t="shared" si="1"/>
        <v>0.4941567649503692</v>
      </c>
    </row>
    <row r="75" spans="1:9" ht="14.25" customHeight="1" x14ac:dyDescent="0.25">
      <c r="A75" s="28" t="s">
        <v>118</v>
      </c>
      <c r="B75" s="28" t="s">
        <v>118</v>
      </c>
      <c r="C75" s="28" t="s">
        <v>118</v>
      </c>
      <c r="D75" s="28" t="s">
        <v>378</v>
      </c>
      <c r="E75" s="28" t="s">
        <v>272</v>
      </c>
      <c r="F75" s="28" t="s">
        <v>379</v>
      </c>
      <c r="G75" s="30">
        <v>1600</v>
      </c>
      <c r="H75" s="30">
        <v>920</v>
      </c>
      <c r="I75" s="10">
        <f t="shared" si="1"/>
        <v>0.57499999999999996</v>
      </c>
    </row>
    <row r="76" spans="1:9" ht="14.25" customHeight="1" x14ac:dyDescent="0.25">
      <c r="A76" s="28" t="s">
        <v>118</v>
      </c>
      <c r="B76" s="28" t="s">
        <v>118</v>
      </c>
      <c r="C76" s="28" t="s">
        <v>118</v>
      </c>
      <c r="D76" s="28" t="s">
        <v>380</v>
      </c>
      <c r="E76" s="28" t="s">
        <v>272</v>
      </c>
      <c r="F76" s="28" t="s">
        <v>381</v>
      </c>
      <c r="G76" s="30">
        <v>0</v>
      </c>
      <c r="H76" s="30">
        <v>25</v>
      </c>
      <c r="I76" s="10">
        <f t="shared" si="1"/>
        <v>0</v>
      </c>
    </row>
    <row r="77" spans="1:9" ht="14.25" customHeight="1" x14ac:dyDescent="0.25">
      <c r="A77" s="28" t="s">
        <v>118</v>
      </c>
      <c r="B77" s="28" t="s">
        <v>118</v>
      </c>
      <c r="C77" s="28" t="s">
        <v>118</v>
      </c>
      <c r="D77" s="28" t="s">
        <v>329</v>
      </c>
      <c r="E77" s="28" t="s">
        <v>272</v>
      </c>
      <c r="F77" s="28" t="s">
        <v>330</v>
      </c>
      <c r="G77" s="30">
        <v>0</v>
      </c>
      <c r="H77" s="30">
        <v>48</v>
      </c>
      <c r="I77" s="10">
        <f t="shared" si="1"/>
        <v>0</v>
      </c>
    </row>
    <row r="78" spans="1:9" ht="14.25" customHeight="1" x14ac:dyDescent="0.25">
      <c r="A78" s="28" t="s">
        <v>118</v>
      </c>
      <c r="B78" s="28" t="s">
        <v>118</v>
      </c>
      <c r="C78" s="28" t="s">
        <v>118</v>
      </c>
      <c r="D78" s="28" t="s">
        <v>368</v>
      </c>
      <c r="E78" s="28" t="s">
        <v>272</v>
      </c>
      <c r="F78" s="28" t="s">
        <v>369</v>
      </c>
      <c r="G78" s="30">
        <v>0</v>
      </c>
      <c r="H78" s="30">
        <v>186</v>
      </c>
      <c r="I78" s="10">
        <f t="shared" si="1"/>
        <v>0</v>
      </c>
    </row>
    <row r="79" spans="1:9" ht="39.950000000000003" customHeight="1" x14ac:dyDescent="0.25">
      <c r="A79" s="7"/>
      <c r="B79" s="7" t="s">
        <v>382</v>
      </c>
      <c r="C79" s="7"/>
      <c r="D79" s="7"/>
      <c r="E79" s="7"/>
      <c r="F79" s="7" t="s">
        <v>383</v>
      </c>
      <c r="G79" s="31">
        <v>9441820.5500000007</v>
      </c>
      <c r="H79" s="31">
        <v>1481976.24</v>
      </c>
      <c r="I79" s="10">
        <f t="shared" si="1"/>
        <v>0.15695873821706979</v>
      </c>
    </row>
    <row r="80" spans="1:9" ht="27" customHeight="1" x14ac:dyDescent="0.25">
      <c r="A80" s="28" t="s">
        <v>118</v>
      </c>
      <c r="B80" s="28" t="s">
        <v>118</v>
      </c>
      <c r="C80" s="28" t="s">
        <v>118</v>
      </c>
      <c r="D80" s="28" t="s">
        <v>372</v>
      </c>
      <c r="E80" s="28" t="s">
        <v>272</v>
      </c>
      <c r="F80" s="28" t="s">
        <v>373</v>
      </c>
      <c r="G80" s="30">
        <v>1240000</v>
      </c>
      <c r="H80" s="30">
        <v>750501.52</v>
      </c>
      <c r="I80" s="10">
        <f t="shared" si="1"/>
        <v>0.60524316129032263</v>
      </c>
    </row>
    <row r="81" spans="1:9" ht="27" customHeight="1" x14ac:dyDescent="0.25">
      <c r="A81" s="28" t="s">
        <v>118</v>
      </c>
      <c r="B81" s="28" t="s">
        <v>118</v>
      </c>
      <c r="C81" s="28" t="s">
        <v>118</v>
      </c>
      <c r="D81" s="28" t="s">
        <v>374</v>
      </c>
      <c r="E81" s="28" t="s">
        <v>272</v>
      </c>
      <c r="F81" s="28" t="s">
        <v>375</v>
      </c>
      <c r="G81" s="30">
        <v>821250</v>
      </c>
      <c r="H81" s="30">
        <v>473794.57</v>
      </c>
      <c r="I81" s="10">
        <f t="shared" si="1"/>
        <v>0.57691880669710804</v>
      </c>
    </row>
    <row r="82" spans="1:9" ht="14.25" customHeight="1" x14ac:dyDescent="0.25">
      <c r="A82" s="28" t="s">
        <v>118</v>
      </c>
      <c r="B82" s="28" t="s">
        <v>118</v>
      </c>
      <c r="C82" s="28" t="s">
        <v>118</v>
      </c>
      <c r="D82" s="28" t="s">
        <v>376</v>
      </c>
      <c r="E82" s="28" t="s">
        <v>272</v>
      </c>
      <c r="F82" s="28" t="s">
        <v>377</v>
      </c>
      <c r="G82" s="30">
        <v>3000</v>
      </c>
      <c r="H82" s="30">
        <v>2118.69</v>
      </c>
      <c r="I82" s="10">
        <f t="shared" si="1"/>
        <v>0.70623000000000002</v>
      </c>
    </row>
    <row r="83" spans="1:9" ht="27" customHeight="1" x14ac:dyDescent="0.25">
      <c r="A83" s="28" t="s">
        <v>118</v>
      </c>
      <c r="B83" s="28" t="s">
        <v>118</v>
      </c>
      <c r="C83" s="28" t="s">
        <v>118</v>
      </c>
      <c r="D83" s="28" t="s">
        <v>378</v>
      </c>
      <c r="E83" s="28" t="s">
        <v>272</v>
      </c>
      <c r="F83" s="28" t="s">
        <v>379</v>
      </c>
      <c r="G83" s="30">
        <v>63000</v>
      </c>
      <c r="H83" s="30">
        <v>39185</v>
      </c>
      <c r="I83" s="10">
        <f t="shared" si="1"/>
        <v>0.62198412698412697</v>
      </c>
    </row>
    <row r="84" spans="1:9" ht="14.25" customHeight="1" x14ac:dyDescent="0.25">
      <c r="A84" s="28" t="s">
        <v>118</v>
      </c>
      <c r="B84" s="28" t="s">
        <v>118</v>
      </c>
      <c r="C84" s="28" t="s">
        <v>118</v>
      </c>
      <c r="D84" s="28" t="s">
        <v>384</v>
      </c>
      <c r="E84" s="28" t="s">
        <v>272</v>
      </c>
      <c r="F84" s="28" t="s">
        <v>385</v>
      </c>
      <c r="G84" s="30">
        <v>10000</v>
      </c>
      <c r="H84" s="30">
        <v>1107.08</v>
      </c>
      <c r="I84" s="10">
        <f t="shared" si="1"/>
        <v>0.11070799999999999</v>
      </c>
    </row>
    <row r="85" spans="1:9" ht="14.25" customHeight="1" x14ac:dyDescent="0.25">
      <c r="A85" s="28" t="s">
        <v>118</v>
      </c>
      <c r="B85" s="28" t="s">
        <v>118</v>
      </c>
      <c r="C85" s="28" t="s">
        <v>118</v>
      </c>
      <c r="D85" s="28" t="s">
        <v>386</v>
      </c>
      <c r="E85" s="28" t="s">
        <v>272</v>
      </c>
      <c r="F85" s="28" t="s">
        <v>387</v>
      </c>
      <c r="G85" s="30">
        <v>5000</v>
      </c>
      <c r="H85" s="30">
        <v>960</v>
      </c>
      <c r="I85" s="10">
        <f t="shared" si="1"/>
        <v>0.192</v>
      </c>
    </row>
    <row r="86" spans="1:9" ht="14.25" customHeight="1" x14ac:dyDescent="0.25">
      <c r="A86" s="28" t="s">
        <v>118</v>
      </c>
      <c r="B86" s="28" t="s">
        <v>118</v>
      </c>
      <c r="C86" s="28" t="s">
        <v>118</v>
      </c>
      <c r="D86" s="28" t="s">
        <v>380</v>
      </c>
      <c r="E86" s="28" t="s">
        <v>272</v>
      </c>
      <c r="F86" s="28" t="s">
        <v>381</v>
      </c>
      <c r="G86" s="30">
        <v>250000</v>
      </c>
      <c r="H86" s="30">
        <v>206796.89</v>
      </c>
      <c r="I86" s="10">
        <f t="shared" si="1"/>
        <v>0.82718756000000004</v>
      </c>
    </row>
    <row r="87" spans="1:9" ht="14.25" customHeight="1" x14ac:dyDescent="0.25">
      <c r="A87" s="28" t="s">
        <v>118</v>
      </c>
      <c r="B87" s="28" t="s">
        <v>118</v>
      </c>
      <c r="C87" s="28" t="s">
        <v>118</v>
      </c>
      <c r="D87" s="28" t="s">
        <v>329</v>
      </c>
      <c r="E87" s="28" t="s">
        <v>272</v>
      </c>
      <c r="F87" s="28" t="s">
        <v>330</v>
      </c>
      <c r="G87" s="30">
        <v>0</v>
      </c>
      <c r="H87" s="30">
        <v>2071.19</v>
      </c>
      <c r="I87" s="10">
        <f t="shared" si="1"/>
        <v>0</v>
      </c>
    </row>
    <row r="88" spans="1:9" ht="14.25" customHeight="1" x14ac:dyDescent="0.25">
      <c r="A88" s="28" t="s">
        <v>118</v>
      </c>
      <c r="B88" s="28" t="s">
        <v>118</v>
      </c>
      <c r="C88" s="28" t="s">
        <v>118</v>
      </c>
      <c r="D88" s="28" t="s">
        <v>388</v>
      </c>
      <c r="E88" s="28" t="s">
        <v>272</v>
      </c>
      <c r="F88" s="28" t="s">
        <v>389</v>
      </c>
      <c r="G88" s="30">
        <v>500</v>
      </c>
      <c r="H88" s="30">
        <v>78</v>
      </c>
      <c r="I88" s="10">
        <f t="shared" si="1"/>
        <v>0.156</v>
      </c>
    </row>
    <row r="89" spans="1:9" ht="14.25" customHeight="1" x14ac:dyDescent="0.25">
      <c r="A89" s="28" t="s">
        <v>118</v>
      </c>
      <c r="B89" s="28" t="s">
        <v>118</v>
      </c>
      <c r="C89" s="28" t="s">
        <v>118</v>
      </c>
      <c r="D89" s="28" t="s">
        <v>368</v>
      </c>
      <c r="E89" s="28" t="s">
        <v>272</v>
      </c>
      <c r="F89" s="28" t="s">
        <v>369</v>
      </c>
      <c r="G89" s="30">
        <v>20000</v>
      </c>
      <c r="H89" s="30">
        <v>5363.3</v>
      </c>
      <c r="I89" s="10">
        <f t="shared" si="1"/>
        <v>0.26816499999999999</v>
      </c>
    </row>
    <row r="90" spans="1:9" ht="14.25" customHeight="1" x14ac:dyDescent="0.25">
      <c r="A90" s="28" t="s">
        <v>118</v>
      </c>
      <c r="B90" s="28" t="s">
        <v>118</v>
      </c>
      <c r="C90" s="28" t="s">
        <v>118</v>
      </c>
      <c r="D90" s="28" t="s">
        <v>390</v>
      </c>
      <c r="E90" s="28" t="s">
        <v>272</v>
      </c>
      <c r="F90" s="28" t="s">
        <v>391</v>
      </c>
      <c r="G90" s="30">
        <v>7029070.5499999998</v>
      </c>
      <c r="H90" s="30">
        <v>0</v>
      </c>
      <c r="I90" s="10">
        <f t="shared" si="1"/>
        <v>0</v>
      </c>
    </row>
    <row r="91" spans="1:9" ht="27" customHeight="1" x14ac:dyDescent="0.25">
      <c r="A91" s="7"/>
      <c r="B91" s="7" t="s">
        <v>392</v>
      </c>
      <c r="C91" s="7"/>
      <c r="D91" s="7"/>
      <c r="E91" s="7"/>
      <c r="F91" s="7" t="s">
        <v>393</v>
      </c>
      <c r="G91" s="31">
        <v>727127.5</v>
      </c>
      <c r="H91" s="31">
        <v>461009.93</v>
      </c>
      <c r="I91" s="10">
        <f t="shared" si="1"/>
        <v>0.63401525867196606</v>
      </c>
    </row>
    <row r="92" spans="1:9" ht="27" customHeight="1" x14ac:dyDescent="0.25">
      <c r="A92" s="28" t="s">
        <v>118</v>
      </c>
      <c r="B92" s="28" t="s">
        <v>118</v>
      </c>
      <c r="C92" s="28" t="s">
        <v>118</v>
      </c>
      <c r="D92" s="28" t="s">
        <v>394</v>
      </c>
      <c r="E92" s="28" t="s">
        <v>272</v>
      </c>
      <c r="F92" s="28" t="s">
        <v>395</v>
      </c>
      <c r="G92" s="30">
        <v>33153.33</v>
      </c>
      <c r="H92" s="30">
        <v>33153.33</v>
      </c>
      <c r="I92" s="10">
        <f t="shared" si="1"/>
        <v>1</v>
      </c>
    </row>
    <row r="93" spans="1:9" ht="14.25" customHeight="1" x14ac:dyDescent="0.25">
      <c r="A93" s="28" t="s">
        <v>118</v>
      </c>
      <c r="B93" s="28" t="s">
        <v>118</v>
      </c>
      <c r="C93" s="28" t="s">
        <v>118</v>
      </c>
      <c r="D93" s="28" t="s">
        <v>396</v>
      </c>
      <c r="E93" s="28" t="s">
        <v>272</v>
      </c>
      <c r="F93" s="28" t="s">
        <v>397</v>
      </c>
      <c r="G93" s="30">
        <v>40000</v>
      </c>
      <c r="H93" s="30">
        <v>18865</v>
      </c>
      <c r="I93" s="10">
        <f t="shared" si="1"/>
        <v>0.47162500000000002</v>
      </c>
    </row>
    <row r="94" spans="1:9" ht="27" customHeight="1" x14ac:dyDescent="0.25">
      <c r="A94" s="28" t="s">
        <v>118</v>
      </c>
      <c r="B94" s="28" t="s">
        <v>118</v>
      </c>
      <c r="C94" s="28" t="s">
        <v>118</v>
      </c>
      <c r="D94" s="28" t="s">
        <v>398</v>
      </c>
      <c r="E94" s="28" t="s">
        <v>272</v>
      </c>
      <c r="F94" s="28" t="s">
        <v>399</v>
      </c>
      <c r="G94" s="30">
        <v>350000</v>
      </c>
      <c r="H94" s="30">
        <v>174319.8</v>
      </c>
      <c r="I94" s="10">
        <f t="shared" si="1"/>
        <v>0.4980565714285714</v>
      </c>
    </row>
    <row r="95" spans="1:9" ht="27" customHeight="1" x14ac:dyDescent="0.25">
      <c r="A95" s="28" t="s">
        <v>118</v>
      </c>
      <c r="B95" s="28" t="s">
        <v>118</v>
      </c>
      <c r="C95" s="28" t="s">
        <v>118</v>
      </c>
      <c r="D95" s="28" t="s">
        <v>400</v>
      </c>
      <c r="E95" s="28" t="s">
        <v>272</v>
      </c>
      <c r="F95" s="28" t="s">
        <v>401</v>
      </c>
      <c r="G95" s="30">
        <v>103974.17</v>
      </c>
      <c r="H95" s="30">
        <v>73456.53</v>
      </c>
      <c r="I95" s="10">
        <f t="shared" si="1"/>
        <v>0.70648825568888884</v>
      </c>
    </row>
    <row r="96" spans="1:9" ht="27" customHeight="1" x14ac:dyDescent="0.25">
      <c r="A96" s="28" t="s">
        <v>118</v>
      </c>
      <c r="B96" s="28" t="s">
        <v>118</v>
      </c>
      <c r="C96" s="28" t="s">
        <v>118</v>
      </c>
      <c r="D96" s="28" t="s">
        <v>310</v>
      </c>
      <c r="E96" s="28" t="s">
        <v>272</v>
      </c>
      <c r="F96" s="28" t="s">
        <v>311</v>
      </c>
      <c r="G96" s="30">
        <v>200000</v>
      </c>
      <c r="H96" s="30">
        <v>142100.79</v>
      </c>
      <c r="I96" s="10">
        <f t="shared" si="1"/>
        <v>0.71050395</v>
      </c>
    </row>
    <row r="97" spans="1:9" ht="14.25" customHeight="1" x14ac:dyDescent="0.25">
      <c r="A97" s="28" t="s">
        <v>118</v>
      </c>
      <c r="B97" s="28" t="s">
        <v>118</v>
      </c>
      <c r="C97" s="28" t="s">
        <v>118</v>
      </c>
      <c r="D97" s="28" t="s">
        <v>402</v>
      </c>
      <c r="E97" s="28" t="s">
        <v>272</v>
      </c>
      <c r="F97" s="28" t="s">
        <v>403</v>
      </c>
      <c r="G97" s="30">
        <v>0</v>
      </c>
      <c r="H97" s="30">
        <v>18887.95</v>
      </c>
      <c r="I97" s="10">
        <f t="shared" si="1"/>
        <v>0</v>
      </c>
    </row>
    <row r="98" spans="1:9" ht="14.25" customHeight="1" x14ac:dyDescent="0.25">
      <c r="A98" s="28" t="s">
        <v>118</v>
      </c>
      <c r="B98" s="28" t="s">
        <v>118</v>
      </c>
      <c r="C98" s="28" t="s">
        <v>118</v>
      </c>
      <c r="D98" s="28" t="s">
        <v>329</v>
      </c>
      <c r="E98" s="28" t="s">
        <v>272</v>
      </c>
      <c r="F98" s="28" t="s">
        <v>330</v>
      </c>
      <c r="G98" s="30">
        <v>0</v>
      </c>
      <c r="H98" s="30">
        <v>64</v>
      </c>
      <c r="I98" s="10">
        <f t="shared" si="1"/>
        <v>0</v>
      </c>
    </row>
    <row r="99" spans="1:9" ht="14.25" customHeight="1" x14ac:dyDescent="0.25">
      <c r="A99" s="28" t="s">
        <v>118</v>
      </c>
      <c r="B99" s="28" t="s">
        <v>118</v>
      </c>
      <c r="C99" s="28" t="s">
        <v>118</v>
      </c>
      <c r="D99" s="28" t="s">
        <v>404</v>
      </c>
      <c r="E99" s="28" t="s">
        <v>272</v>
      </c>
      <c r="F99" s="28" t="s">
        <v>405</v>
      </c>
      <c r="G99" s="30">
        <v>0</v>
      </c>
      <c r="H99" s="30">
        <v>17</v>
      </c>
      <c r="I99" s="10">
        <f t="shared" si="1"/>
        <v>0</v>
      </c>
    </row>
    <row r="100" spans="1:9" ht="14.25" customHeight="1" x14ac:dyDescent="0.25">
      <c r="A100" s="28" t="s">
        <v>118</v>
      </c>
      <c r="B100" s="28" t="s">
        <v>118</v>
      </c>
      <c r="C100" s="28" t="s">
        <v>118</v>
      </c>
      <c r="D100" s="28" t="s">
        <v>368</v>
      </c>
      <c r="E100" s="28" t="s">
        <v>272</v>
      </c>
      <c r="F100" s="28" t="s">
        <v>369</v>
      </c>
      <c r="G100" s="30">
        <v>0</v>
      </c>
      <c r="H100" s="30">
        <v>46.9</v>
      </c>
      <c r="I100" s="10">
        <f t="shared" si="1"/>
        <v>0</v>
      </c>
    </row>
    <row r="101" spans="1:9" ht="14.25" customHeight="1" x14ac:dyDescent="0.25">
      <c r="A101" s="28" t="s">
        <v>118</v>
      </c>
      <c r="B101" s="28" t="s">
        <v>118</v>
      </c>
      <c r="C101" s="28" t="s">
        <v>118</v>
      </c>
      <c r="D101" s="28" t="s">
        <v>290</v>
      </c>
      <c r="E101" s="28" t="s">
        <v>272</v>
      </c>
      <c r="F101" s="28" t="s">
        <v>291</v>
      </c>
      <c r="G101" s="30">
        <v>0</v>
      </c>
      <c r="H101" s="30">
        <v>98.63</v>
      </c>
      <c r="I101" s="10">
        <f t="shared" si="1"/>
        <v>0</v>
      </c>
    </row>
    <row r="102" spans="1:9" ht="27" customHeight="1" x14ac:dyDescent="0.25">
      <c r="A102" s="7"/>
      <c r="B102" s="7" t="s">
        <v>406</v>
      </c>
      <c r="C102" s="7"/>
      <c r="D102" s="7"/>
      <c r="E102" s="7"/>
      <c r="F102" s="7" t="s">
        <v>407</v>
      </c>
      <c r="G102" s="31">
        <v>3336869</v>
      </c>
      <c r="H102" s="31">
        <v>1668431.44</v>
      </c>
      <c r="I102" s="10">
        <f t="shared" si="1"/>
        <v>0.49999908297269086</v>
      </c>
    </row>
    <row r="103" spans="1:9" ht="27" customHeight="1" x14ac:dyDescent="0.25">
      <c r="A103" s="28" t="s">
        <v>118</v>
      </c>
      <c r="B103" s="28" t="s">
        <v>118</v>
      </c>
      <c r="C103" s="28" t="s">
        <v>118</v>
      </c>
      <c r="D103" s="28" t="s">
        <v>408</v>
      </c>
      <c r="E103" s="28" t="s">
        <v>272</v>
      </c>
      <c r="F103" s="28" t="s">
        <v>365</v>
      </c>
      <c r="G103" s="30">
        <v>3188610</v>
      </c>
      <c r="H103" s="30">
        <v>1594308</v>
      </c>
      <c r="I103" s="10">
        <f t="shared" si="1"/>
        <v>0.50000094084883384</v>
      </c>
    </row>
    <row r="104" spans="1:9" ht="27" customHeight="1" x14ac:dyDescent="0.25">
      <c r="A104" s="28" t="s">
        <v>118</v>
      </c>
      <c r="B104" s="28" t="s">
        <v>118</v>
      </c>
      <c r="C104" s="28" t="s">
        <v>118</v>
      </c>
      <c r="D104" s="28" t="s">
        <v>409</v>
      </c>
      <c r="E104" s="28" t="s">
        <v>272</v>
      </c>
      <c r="F104" s="28" t="s">
        <v>410</v>
      </c>
      <c r="G104" s="30">
        <v>148259</v>
      </c>
      <c r="H104" s="30">
        <v>74123.44</v>
      </c>
      <c r="I104" s="10">
        <f t="shared" si="1"/>
        <v>0.49995912558428157</v>
      </c>
    </row>
    <row r="105" spans="1:9" ht="27" customHeight="1" x14ac:dyDescent="0.25">
      <c r="A105" s="3" t="s">
        <v>411</v>
      </c>
      <c r="B105" s="3"/>
      <c r="C105" s="3"/>
      <c r="D105" s="3"/>
      <c r="E105" s="3"/>
      <c r="F105" s="3" t="s">
        <v>412</v>
      </c>
      <c r="G105" s="27">
        <v>6017301</v>
      </c>
      <c r="H105" s="27">
        <v>3533561</v>
      </c>
      <c r="I105" s="5">
        <f t="shared" si="1"/>
        <v>0.5872335454051576</v>
      </c>
    </row>
    <row r="106" spans="1:9" ht="27" customHeight="1" x14ac:dyDescent="0.25">
      <c r="A106" s="7"/>
      <c r="B106" s="7" t="s">
        <v>413</v>
      </c>
      <c r="C106" s="7"/>
      <c r="D106" s="7"/>
      <c r="E106" s="7"/>
      <c r="F106" s="7" t="s">
        <v>414</v>
      </c>
      <c r="G106" s="31">
        <v>4667160</v>
      </c>
      <c r="H106" s="31">
        <v>2844245</v>
      </c>
      <c r="I106" s="10">
        <f t="shared" si="1"/>
        <v>0.60941664738299095</v>
      </c>
    </row>
    <row r="107" spans="1:9" ht="27" customHeight="1" x14ac:dyDescent="0.25">
      <c r="A107" s="28" t="s">
        <v>118</v>
      </c>
      <c r="B107" s="28" t="s">
        <v>118</v>
      </c>
      <c r="C107" s="28" t="s">
        <v>118</v>
      </c>
      <c r="D107" s="28" t="s">
        <v>415</v>
      </c>
      <c r="E107" s="28" t="s">
        <v>272</v>
      </c>
      <c r="F107" s="28" t="s">
        <v>416</v>
      </c>
      <c r="G107" s="30">
        <v>4667160</v>
      </c>
      <c r="H107" s="30">
        <v>2844245</v>
      </c>
      <c r="I107" s="10">
        <f t="shared" si="1"/>
        <v>0.60941664738299095</v>
      </c>
    </row>
    <row r="108" spans="1:9" ht="14.25" customHeight="1" x14ac:dyDescent="0.25">
      <c r="A108" s="7"/>
      <c r="B108" s="7" t="s">
        <v>417</v>
      </c>
      <c r="C108" s="7"/>
      <c r="D108" s="7"/>
      <c r="E108" s="7"/>
      <c r="F108" s="7" t="s">
        <v>418</v>
      </c>
      <c r="G108" s="31">
        <v>1299780</v>
      </c>
      <c r="H108" s="31">
        <v>649890</v>
      </c>
      <c r="I108" s="10">
        <f t="shared" si="1"/>
        <v>0.5</v>
      </c>
    </row>
    <row r="109" spans="1:9" ht="14.25" customHeight="1" x14ac:dyDescent="0.25">
      <c r="A109" s="28" t="s">
        <v>118</v>
      </c>
      <c r="B109" s="28" t="s">
        <v>118</v>
      </c>
      <c r="C109" s="28" t="s">
        <v>118</v>
      </c>
      <c r="D109" s="28" t="s">
        <v>415</v>
      </c>
      <c r="E109" s="28" t="s">
        <v>272</v>
      </c>
      <c r="F109" s="28" t="s">
        <v>416</v>
      </c>
      <c r="G109" s="30">
        <v>1299780</v>
      </c>
      <c r="H109" s="30">
        <v>649890</v>
      </c>
      <c r="I109" s="10">
        <f t="shared" si="1"/>
        <v>0.5</v>
      </c>
    </row>
    <row r="110" spans="1:9" ht="14.25" customHeight="1" x14ac:dyDescent="0.25">
      <c r="A110" s="7"/>
      <c r="B110" s="7" t="s">
        <v>419</v>
      </c>
      <c r="C110" s="7"/>
      <c r="D110" s="7"/>
      <c r="E110" s="7"/>
      <c r="F110" s="7" t="s">
        <v>420</v>
      </c>
      <c r="G110" s="31">
        <v>28494</v>
      </c>
      <c r="H110" s="31">
        <v>28494</v>
      </c>
      <c r="I110" s="10">
        <f t="shared" si="1"/>
        <v>1</v>
      </c>
    </row>
    <row r="111" spans="1:9" ht="39.950000000000003" customHeight="1" x14ac:dyDescent="0.25">
      <c r="A111" s="28" t="s">
        <v>118</v>
      </c>
      <c r="B111" s="28" t="s">
        <v>118</v>
      </c>
      <c r="C111" s="28" t="s">
        <v>118</v>
      </c>
      <c r="D111" s="28" t="s">
        <v>421</v>
      </c>
      <c r="E111" s="28" t="s">
        <v>272</v>
      </c>
      <c r="F111" s="28" t="s">
        <v>422</v>
      </c>
      <c r="G111" s="30">
        <v>28494</v>
      </c>
      <c r="H111" s="30">
        <v>28494</v>
      </c>
      <c r="I111" s="10">
        <f t="shared" si="1"/>
        <v>1</v>
      </c>
    </row>
    <row r="112" spans="1:9" ht="27" customHeight="1" x14ac:dyDescent="0.25">
      <c r="A112" s="7"/>
      <c r="B112" s="7" t="s">
        <v>423</v>
      </c>
      <c r="C112" s="7"/>
      <c r="D112" s="7"/>
      <c r="E112" s="7"/>
      <c r="F112" s="7" t="s">
        <v>424</v>
      </c>
      <c r="G112" s="31">
        <v>21867</v>
      </c>
      <c r="H112" s="31">
        <v>10932</v>
      </c>
      <c r="I112" s="10">
        <f t="shared" si="1"/>
        <v>0.499931403484703</v>
      </c>
    </row>
    <row r="113" spans="1:9" ht="27" customHeight="1" x14ac:dyDescent="0.25">
      <c r="A113" s="28" t="s">
        <v>118</v>
      </c>
      <c r="B113" s="28" t="s">
        <v>118</v>
      </c>
      <c r="C113" s="28" t="s">
        <v>118</v>
      </c>
      <c r="D113" s="28" t="s">
        <v>415</v>
      </c>
      <c r="E113" s="28" t="s">
        <v>272</v>
      </c>
      <c r="F113" s="28" t="s">
        <v>416</v>
      </c>
      <c r="G113" s="30">
        <v>21867</v>
      </c>
      <c r="H113" s="30">
        <v>10932</v>
      </c>
      <c r="I113" s="10">
        <f t="shared" si="1"/>
        <v>0.499931403484703</v>
      </c>
    </row>
    <row r="114" spans="1:9" ht="27" customHeight="1" x14ac:dyDescent="0.25">
      <c r="A114" s="3" t="s">
        <v>425</v>
      </c>
      <c r="B114" s="3"/>
      <c r="C114" s="3"/>
      <c r="D114" s="3"/>
      <c r="E114" s="3"/>
      <c r="F114" s="3" t="s">
        <v>426</v>
      </c>
      <c r="G114" s="27">
        <v>948223.25</v>
      </c>
      <c r="H114" s="27">
        <v>769938.64</v>
      </c>
      <c r="I114" s="5">
        <f t="shared" si="1"/>
        <v>0.81198034323667978</v>
      </c>
    </row>
    <row r="115" spans="1:9" ht="27" customHeight="1" x14ac:dyDescent="0.25">
      <c r="A115" s="7"/>
      <c r="B115" s="7" t="s">
        <v>427</v>
      </c>
      <c r="C115" s="7"/>
      <c r="D115" s="7"/>
      <c r="E115" s="7"/>
      <c r="F115" s="7" t="s">
        <v>428</v>
      </c>
      <c r="G115" s="31">
        <v>39174.25</v>
      </c>
      <c r="H115" s="31">
        <v>39094.76</v>
      </c>
      <c r="I115" s="10">
        <f t="shared" si="1"/>
        <v>0.99797086096096288</v>
      </c>
    </row>
    <row r="116" spans="1:9" ht="14.25" customHeight="1" x14ac:dyDescent="0.25">
      <c r="A116" s="28" t="s">
        <v>118</v>
      </c>
      <c r="B116" s="28" t="s">
        <v>118</v>
      </c>
      <c r="C116" s="28" t="s">
        <v>118</v>
      </c>
      <c r="D116" s="28" t="s">
        <v>404</v>
      </c>
      <c r="E116" s="28" t="s">
        <v>272</v>
      </c>
      <c r="F116" s="28" t="s">
        <v>405</v>
      </c>
      <c r="G116" s="30">
        <v>150</v>
      </c>
      <c r="H116" s="30">
        <v>0</v>
      </c>
      <c r="I116" s="10">
        <f t="shared" si="1"/>
        <v>0</v>
      </c>
    </row>
    <row r="117" spans="1:9" ht="14.25" customHeight="1" x14ac:dyDescent="0.25">
      <c r="A117" s="28" t="s">
        <v>118</v>
      </c>
      <c r="B117" s="28" t="s">
        <v>118</v>
      </c>
      <c r="C117" s="28" t="s">
        <v>118</v>
      </c>
      <c r="D117" s="28" t="s">
        <v>359</v>
      </c>
      <c r="E117" s="28" t="s">
        <v>272</v>
      </c>
      <c r="F117" s="28" t="s">
        <v>360</v>
      </c>
      <c r="G117" s="30">
        <v>0</v>
      </c>
      <c r="H117" s="30">
        <v>680.51</v>
      </c>
      <c r="I117" s="10">
        <f t="shared" si="1"/>
        <v>0</v>
      </c>
    </row>
    <row r="118" spans="1:9" ht="14.25" customHeight="1" x14ac:dyDescent="0.25">
      <c r="A118" s="28" t="s">
        <v>118</v>
      </c>
      <c r="B118" s="28" t="s">
        <v>118</v>
      </c>
      <c r="C118" s="28" t="s">
        <v>118</v>
      </c>
      <c r="D118" s="28" t="s">
        <v>296</v>
      </c>
      <c r="E118" s="28" t="s">
        <v>272</v>
      </c>
      <c r="F118" s="28" t="s">
        <v>297</v>
      </c>
      <c r="G118" s="30">
        <v>610</v>
      </c>
      <c r="H118" s="30">
        <v>0</v>
      </c>
      <c r="I118" s="10">
        <f t="shared" si="1"/>
        <v>0</v>
      </c>
    </row>
    <row r="119" spans="1:9" ht="52.9" customHeight="1" x14ac:dyDescent="0.25">
      <c r="A119" s="28" t="s">
        <v>118</v>
      </c>
      <c r="B119" s="28" t="s">
        <v>118</v>
      </c>
      <c r="C119" s="28" t="s">
        <v>118</v>
      </c>
      <c r="D119" s="28" t="s">
        <v>349</v>
      </c>
      <c r="E119" s="28" t="s">
        <v>116</v>
      </c>
      <c r="F119" s="28" t="s">
        <v>350</v>
      </c>
      <c r="G119" s="30">
        <v>32348.639999999999</v>
      </c>
      <c r="H119" s="30">
        <v>32348.639999999999</v>
      </c>
      <c r="I119" s="10">
        <f t="shared" si="1"/>
        <v>1</v>
      </c>
    </row>
    <row r="120" spans="1:9" ht="52.9" customHeight="1" x14ac:dyDescent="0.25">
      <c r="A120" s="28" t="s">
        <v>118</v>
      </c>
      <c r="B120" s="28" t="s">
        <v>118</v>
      </c>
      <c r="C120" s="28" t="s">
        <v>118</v>
      </c>
      <c r="D120" s="28" t="s">
        <v>349</v>
      </c>
      <c r="E120" s="28" t="s">
        <v>142</v>
      </c>
      <c r="F120" s="28" t="s">
        <v>350</v>
      </c>
      <c r="G120" s="30">
        <v>6065.61</v>
      </c>
      <c r="H120" s="30">
        <v>6065.61</v>
      </c>
      <c r="I120" s="10">
        <f t="shared" si="1"/>
        <v>1</v>
      </c>
    </row>
    <row r="121" spans="1:9" ht="27" customHeight="1" x14ac:dyDescent="0.25">
      <c r="A121" s="7"/>
      <c r="B121" s="7" t="s">
        <v>429</v>
      </c>
      <c r="C121" s="7"/>
      <c r="D121" s="7"/>
      <c r="E121" s="7"/>
      <c r="F121" s="7" t="s">
        <v>430</v>
      </c>
      <c r="G121" s="31">
        <v>28070</v>
      </c>
      <c r="H121" s="31">
        <v>12568.34</v>
      </c>
      <c r="I121" s="10">
        <f t="shared" si="1"/>
        <v>0.44774991093694338</v>
      </c>
    </row>
    <row r="122" spans="1:9" ht="27" customHeight="1" x14ac:dyDescent="0.25">
      <c r="A122" s="28" t="s">
        <v>118</v>
      </c>
      <c r="B122" s="28" t="s">
        <v>118</v>
      </c>
      <c r="C122" s="28" t="s">
        <v>118</v>
      </c>
      <c r="D122" s="28" t="s">
        <v>431</v>
      </c>
      <c r="E122" s="28" t="s">
        <v>272</v>
      </c>
      <c r="F122" s="28" t="s">
        <v>432</v>
      </c>
      <c r="G122" s="30">
        <v>28070</v>
      </c>
      <c r="H122" s="30">
        <v>12545.88</v>
      </c>
      <c r="I122" s="10">
        <f t="shared" si="1"/>
        <v>0.44694976843605272</v>
      </c>
    </row>
    <row r="123" spans="1:9" ht="14.25" customHeight="1" x14ac:dyDescent="0.25">
      <c r="A123" s="28" t="s">
        <v>118</v>
      </c>
      <c r="B123" s="28" t="s">
        <v>118</v>
      </c>
      <c r="C123" s="28" t="s">
        <v>118</v>
      </c>
      <c r="D123" s="28" t="s">
        <v>290</v>
      </c>
      <c r="E123" s="28" t="s">
        <v>272</v>
      </c>
      <c r="F123" s="28" t="s">
        <v>291</v>
      </c>
      <c r="G123" s="30">
        <v>0</v>
      </c>
      <c r="H123" s="30">
        <v>22.46</v>
      </c>
      <c r="I123" s="10">
        <f t="shared" si="1"/>
        <v>0</v>
      </c>
    </row>
    <row r="124" spans="1:9" ht="27" customHeight="1" x14ac:dyDescent="0.25">
      <c r="A124" s="7"/>
      <c r="B124" s="7" t="s">
        <v>433</v>
      </c>
      <c r="C124" s="7"/>
      <c r="D124" s="7"/>
      <c r="E124" s="7"/>
      <c r="F124" s="7" t="s">
        <v>434</v>
      </c>
      <c r="G124" s="31">
        <v>316393</v>
      </c>
      <c r="H124" s="31">
        <v>153765.54</v>
      </c>
      <c r="I124" s="10">
        <f t="shared" si="1"/>
        <v>0.48599539180702483</v>
      </c>
    </row>
    <row r="125" spans="1:9" ht="14.25" customHeight="1" x14ac:dyDescent="0.25">
      <c r="A125" s="28" t="s">
        <v>118</v>
      </c>
      <c r="B125" s="28" t="s">
        <v>118</v>
      </c>
      <c r="C125" s="28" t="s">
        <v>118</v>
      </c>
      <c r="D125" s="28" t="s">
        <v>435</v>
      </c>
      <c r="E125" s="28" t="s">
        <v>272</v>
      </c>
      <c r="F125" s="28" t="s">
        <v>436</v>
      </c>
      <c r="G125" s="30">
        <v>20000</v>
      </c>
      <c r="H125" s="30">
        <v>9114</v>
      </c>
      <c r="I125" s="10">
        <f t="shared" si="1"/>
        <v>0.45569999999999999</v>
      </c>
    </row>
    <row r="126" spans="1:9" ht="27" customHeight="1" x14ac:dyDescent="0.25">
      <c r="A126" s="28" t="s">
        <v>118</v>
      </c>
      <c r="B126" s="28" t="s">
        <v>118</v>
      </c>
      <c r="C126" s="28" t="s">
        <v>118</v>
      </c>
      <c r="D126" s="28" t="s">
        <v>431</v>
      </c>
      <c r="E126" s="28" t="s">
        <v>272</v>
      </c>
      <c r="F126" s="28" t="s">
        <v>432</v>
      </c>
      <c r="G126" s="30">
        <v>96115</v>
      </c>
      <c r="H126" s="30">
        <v>53372.39</v>
      </c>
      <c r="I126" s="10">
        <f t="shared" si="1"/>
        <v>0.55529719606721117</v>
      </c>
    </row>
    <row r="127" spans="1:9" ht="14.25" customHeight="1" x14ac:dyDescent="0.25">
      <c r="A127" s="28" t="s">
        <v>118</v>
      </c>
      <c r="B127" s="28" t="s">
        <v>118</v>
      </c>
      <c r="C127" s="28" t="s">
        <v>118</v>
      </c>
      <c r="D127" s="28" t="s">
        <v>290</v>
      </c>
      <c r="E127" s="28" t="s">
        <v>272</v>
      </c>
      <c r="F127" s="28" t="s">
        <v>291</v>
      </c>
      <c r="G127" s="30">
        <v>0</v>
      </c>
      <c r="H127" s="30">
        <v>41.07</v>
      </c>
      <c r="I127" s="10">
        <f t="shared" si="1"/>
        <v>0</v>
      </c>
    </row>
    <row r="128" spans="1:9" ht="14.25" customHeight="1" x14ac:dyDescent="0.25">
      <c r="A128" s="28" t="s">
        <v>118</v>
      </c>
      <c r="B128" s="28" t="s">
        <v>118</v>
      </c>
      <c r="C128" s="28" t="s">
        <v>118</v>
      </c>
      <c r="D128" s="28" t="s">
        <v>296</v>
      </c>
      <c r="E128" s="28" t="s">
        <v>272</v>
      </c>
      <c r="F128" s="28" t="s">
        <v>297</v>
      </c>
      <c r="G128" s="30">
        <v>100</v>
      </c>
      <c r="H128" s="30">
        <v>0</v>
      </c>
      <c r="I128" s="10">
        <f t="shared" si="1"/>
        <v>0</v>
      </c>
    </row>
    <row r="129" spans="1:9" ht="27" customHeight="1" x14ac:dyDescent="0.25">
      <c r="A129" s="28" t="s">
        <v>118</v>
      </c>
      <c r="B129" s="28" t="s">
        <v>118</v>
      </c>
      <c r="C129" s="28" t="s">
        <v>118</v>
      </c>
      <c r="D129" s="28" t="s">
        <v>437</v>
      </c>
      <c r="E129" s="28" t="s">
        <v>272</v>
      </c>
      <c r="F129" s="28" t="s">
        <v>438</v>
      </c>
      <c r="G129" s="30">
        <v>170178</v>
      </c>
      <c r="H129" s="30">
        <v>85090</v>
      </c>
      <c r="I129" s="10">
        <f t="shared" si="1"/>
        <v>0.50000587620021386</v>
      </c>
    </row>
    <row r="130" spans="1:9" ht="39.950000000000003" customHeight="1" x14ac:dyDescent="0.25">
      <c r="A130" s="28" t="s">
        <v>118</v>
      </c>
      <c r="B130" s="28" t="s">
        <v>118</v>
      </c>
      <c r="C130" s="28" t="s">
        <v>118</v>
      </c>
      <c r="D130" s="28" t="s">
        <v>439</v>
      </c>
      <c r="E130" s="28" t="s">
        <v>272</v>
      </c>
      <c r="F130" s="28" t="s">
        <v>440</v>
      </c>
      <c r="G130" s="30">
        <v>30000</v>
      </c>
      <c r="H130" s="30">
        <v>6148.08</v>
      </c>
      <c r="I130" s="10">
        <f t="shared" ref="I130:I193" si="2">IF($G130=0,0,$H130/$G130)</f>
        <v>0.20493600000000001</v>
      </c>
    </row>
    <row r="131" spans="1:9" ht="27" customHeight="1" x14ac:dyDescent="0.25">
      <c r="A131" s="7"/>
      <c r="B131" s="7" t="s">
        <v>441</v>
      </c>
      <c r="C131" s="7"/>
      <c r="D131" s="7"/>
      <c r="E131" s="7"/>
      <c r="F131" s="7" t="s">
        <v>275</v>
      </c>
      <c r="G131" s="31">
        <v>564586</v>
      </c>
      <c r="H131" s="31">
        <v>564510</v>
      </c>
      <c r="I131" s="10">
        <f t="shared" si="2"/>
        <v>0.99986538808967984</v>
      </c>
    </row>
    <row r="132" spans="1:9" ht="27" customHeight="1" x14ac:dyDescent="0.25">
      <c r="A132" s="28" t="s">
        <v>118</v>
      </c>
      <c r="B132" s="28" t="s">
        <v>118</v>
      </c>
      <c r="C132" s="28" t="s">
        <v>118</v>
      </c>
      <c r="D132" s="28" t="s">
        <v>296</v>
      </c>
      <c r="E132" s="28" t="s">
        <v>272</v>
      </c>
      <c r="F132" s="28" t="s">
        <v>297</v>
      </c>
      <c r="G132" s="30">
        <v>20687</v>
      </c>
      <c r="H132" s="30">
        <v>20611</v>
      </c>
      <c r="I132" s="10">
        <f t="shared" si="2"/>
        <v>0.99632619519505006</v>
      </c>
    </row>
    <row r="133" spans="1:9" ht="27" customHeight="1" x14ac:dyDescent="0.25">
      <c r="A133" s="28" t="s">
        <v>118</v>
      </c>
      <c r="B133" s="28" t="s">
        <v>118</v>
      </c>
      <c r="C133" s="28" t="s">
        <v>118</v>
      </c>
      <c r="D133" s="28" t="s">
        <v>442</v>
      </c>
      <c r="E133" s="28" t="s">
        <v>272</v>
      </c>
      <c r="F133" s="28" t="s">
        <v>443</v>
      </c>
      <c r="G133" s="30">
        <v>31844</v>
      </c>
      <c r="H133" s="30">
        <v>31844</v>
      </c>
      <c r="I133" s="10">
        <f t="shared" si="2"/>
        <v>1</v>
      </c>
    </row>
    <row r="134" spans="1:9" ht="52.9" customHeight="1" x14ac:dyDescent="0.25">
      <c r="A134" s="28" t="s">
        <v>118</v>
      </c>
      <c r="B134" s="28" t="s">
        <v>118</v>
      </c>
      <c r="C134" s="28" t="s">
        <v>118</v>
      </c>
      <c r="D134" s="28" t="s">
        <v>349</v>
      </c>
      <c r="E134" s="28" t="s">
        <v>116</v>
      </c>
      <c r="F134" s="28" t="s">
        <v>350</v>
      </c>
      <c r="G134" s="30">
        <v>512055</v>
      </c>
      <c r="H134" s="30">
        <v>512055</v>
      </c>
      <c r="I134" s="10">
        <f t="shared" si="2"/>
        <v>1</v>
      </c>
    </row>
    <row r="135" spans="1:9" ht="14.25" customHeight="1" x14ac:dyDescent="0.25">
      <c r="A135" s="3" t="s">
        <v>444</v>
      </c>
      <c r="B135" s="3"/>
      <c r="C135" s="3"/>
      <c r="D135" s="3"/>
      <c r="E135" s="3"/>
      <c r="F135" s="3" t="s">
        <v>445</v>
      </c>
      <c r="G135" s="27">
        <v>50</v>
      </c>
      <c r="H135" s="27">
        <v>530.07000000000005</v>
      </c>
      <c r="I135" s="5">
        <f t="shared" si="2"/>
        <v>10.601400000000002</v>
      </c>
    </row>
    <row r="136" spans="1:9" ht="14.25" customHeight="1" x14ac:dyDescent="0.25">
      <c r="A136" s="7"/>
      <c r="B136" s="7" t="s">
        <v>446</v>
      </c>
      <c r="C136" s="7"/>
      <c r="D136" s="7"/>
      <c r="E136" s="7"/>
      <c r="F136" s="7" t="s">
        <v>447</v>
      </c>
      <c r="G136" s="31">
        <v>0</v>
      </c>
      <c r="H136" s="31">
        <v>380</v>
      </c>
      <c r="I136" s="10">
        <f t="shared" si="2"/>
        <v>0</v>
      </c>
    </row>
    <row r="137" spans="1:9" ht="14.25" customHeight="1" x14ac:dyDescent="0.25">
      <c r="A137" s="28" t="s">
        <v>118</v>
      </c>
      <c r="B137" s="28" t="s">
        <v>118</v>
      </c>
      <c r="C137" s="28" t="s">
        <v>118</v>
      </c>
      <c r="D137" s="28" t="s">
        <v>331</v>
      </c>
      <c r="E137" s="28" t="s">
        <v>272</v>
      </c>
      <c r="F137" s="28" t="s">
        <v>332</v>
      </c>
      <c r="G137" s="30">
        <v>0</v>
      </c>
      <c r="H137" s="30">
        <v>380</v>
      </c>
      <c r="I137" s="10">
        <f t="shared" si="2"/>
        <v>0</v>
      </c>
    </row>
    <row r="138" spans="1:9" ht="14.25" customHeight="1" x14ac:dyDescent="0.25">
      <c r="A138" s="7"/>
      <c r="B138" s="7" t="s">
        <v>448</v>
      </c>
      <c r="C138" s="7"/>
      <c r="D138" s="7"/>
      <c r="E138" s="7"/>
      <c r="F138" s="7" t="s">
        <v>275</v>
      </c>
      <c r="G138" s="31">
        <v>50</v>
      </c>
      <c r="H138" s="31">
        <v>150.07</v>
      </c>
      <c r="I138" s="10">
        <f t="shared" si="2"/>
        <v>3.0013999999999998</v>
      </c>
    </row>
    <row r="139" spans="1:9" ht="14.25" customHeight="1" x14ac:dyDescent="0.25">
      <c r="A139" s="28" t="s">
        <v>118</v>
      </c>
      <c r="B139" s="28" t="s">
        <v>118</v>
      </c>
      <c r="C139" s="28" t="s">
        <v>118</v>
      </c>
      <c r="D139" s="28" t="s">
        <v>331</v>
      </c>
      <c r="E139" s="28" t="s">
        <v>272</v>
      </c>
      <c r="F139" s="28" t="s">
        <v>332</v>
      </c>
      <c r="G139" s="30">
        <v>0</v>
      </c>
      <c r="H139" s="30">
        <v>100.07</v>
      </c>
      <c r="I139" s="10">
        <f t="shared" si="2"/>
        <v>0</v>
      </c>
    </row>
    <row r="140" spans="1:9" ht="27" customHeight="1" x14ac:dyDescent="0.25">
      <c r="A140" s="28" t="s">
        <v>118</v>
      </c>
      <c r="B140" s="28" t="s">
        <v>118</v>
      </c>
      <c r="C140" s="28" t="s">
        <v>118</v>
      </c>
      <c r="D140" s="28" t="s">
        <v>449</v>
      </c>
      <c r="E140" s="28" t="s">
        <v>272</v>
      </c>
      <c r="F140" s="28" t="s">
        <v>450</v>
      </c>
      <c r="G140" s="30">
        <v>50</v>
      </c>
      <c r="H140" s="30">
        <v>50</v>
      </c>
      <c r="I140" s="10">
        <f t="shared" si="2"/>
        <v>1</v>
      </c>
    </row>
    <row r="141" spans="1:9" ht="27" customHeight="1" x14ac:dyDescent="0.25">
      <c r="A141" s="3" t="s">
        <v>451</v>
      </c>
      <c r="B141" s="3"/>
      <c r="C141" s="3"/>
      <c r="D141" s="3"/>
      <c r="E141" s="3"/>
      <c r="F141" s="3" t="s">
        <v>452</v>
      </c>
      <c r="G141" s="27">
        <v>550344.74</v>
      </c>
      <c r="H141" s="27">
        <v>415691.05</v>
      </c>
      <c r="I141" s="5">
        <f t="shared" si="2"/>
        <v>0.7553284692064105</v>
      </c>
    </row>
    <row r="142" spans="1:9" ht="14.25" customHeight="1" x14ac:dyDescent="0.25">
      <c r="A142" s="7"/>
      <c r="B142" s="7" t="s">
        <v>453</v>
      </c>
      <c r="C142" s="7"/>
      <c r="D142" s="7"/>
      <c r="E142" s="7"/>
      <c r="F142" s="7" t="s">
        <v>454</v>
      </c>
      <c r="G142" s="31">
        <v>5000</v>
      </c>
      <c r="H142" s="31">
        <v>14609.94</v>
      </c>
      <c r="I142" s="10">
        <f t="shared" si="2"/>
        <v>2.9219880000000003</v>
      </c>
    </row>
    <row r="143" spans="1:9" ht="14.25" customHeight="1" x14ac:dyDescent="0.25">
      <c r="A143" s="28" t="s">
        <v>118</v>
      </c>
      <c r="B143" s="28" t="s">
        <v>118</v>
      </c>
      <c r="C143" s="28" t="s">
        <v>118</v>
      </c>
      <c r="D143" s="28" t="s">
        <v>329</v>
      </c>
      <c r="E143" s="28" t="s">
        <v>272</v>
      </c>
      <c r="F143" s="28" t="s">
        <v>330</v>
      </c>
      <c r="G143" s="30">
        <v>0</v>
      </c>
      <c r="H143" s="30">
        <v>0</v>
      </c>
      <c r="I143" s="10">
        <f t="shared" si="2"/>
        <v>0</v>
      </c>
    </row>
    <row r="144" spans="1:9" ht="14.25" customHeight="1" x14ac:dyDescent="0.25">
      <c r="A144" s="28" t="s">
        <v>118</v>
      </c>
      <c r="B144" s="28" t="s">
        <v>118</v>
      </c>
      <c r="C144" s="28" t="s">
        <v>118</v>
      </c>
      <c r="D144" s="28" t="s">
        <v>347</v>
      </c>
      <c r="E144" s="28" t="s">
        <v>272</v>
      </c>
      <c r="F144" s="28" t="s">
        <v>348</v>
      </c>
      <c r="G144" s="30">
        <v>5000</v>
      </c>
      <c r="H144" s="30">
        <v>14609.94</v>
      </c>
      <c r="I144" s="10">
        <f t="shared" si="2"/>
        <v>2.9219880000000003</v>
      </c>
    </row>
    <row r="145" spans="1:9" ht="39.950000000000003" customHeight="1" x14ac:dyDescent="0.25">
      <c r="A145" s="7"/>
      <c r="B145" s="7" t="s">
        <v>455</v>
      </c>
      <c r="C145" s="7"/>
      <c r="D145" s="7"/>
      <c r="E145" s="7"/>
      <c r="F145" s="7" t="s">
        <v>456</v>
      </c>
      <c r="G145" s="31">
        <v>10596</v>
      </c>
      <c r="H145" s="31">
        <v>4048</v>
      </c>
      <c r="I145" s="10">
        <f t="shared" si="2"/>
        <v>0.38203095507738771</v>
      </c>
    </row>
    <row r="146" spans="1:9" ht="27" customHeight="1" x14ac:dyDescent="0.25">
      <c r="A146" s="28" t="s">
        <v>118</v>
      </c>
      <c r="B146" s="28" t="s">
        <v>118</v>
      </c>
      <c r="C146" s="28" t="s">
        <v>118</v>
      </c>
      <c r="D146" s="28" t="s">
        <v>437</v>
      </c>
      <c r="E146" s="28" t="s">
        <v>272</v>
      </c>
      <c r="F146" s="28" t="s">
        <v>438</v>
      </c>
      <c r="G146" s="30">
        <v>10596</v>
      </c>
      <c r="H146" s="30">
        <v>4048</v>
      </c>
      <c r="I146" s="10">
        <f t="shared" si="2"/>
        <v>0.38203095507738771</v>
      </c>
    </row>
    <row r="147" spans="1:9" ht="27" customHeight="1" x14ac:dyDescent="0.25">
      <c r="A147" s="7"/>
      <c r="B147" s="7" t="s">
        <v>457</v>
      </c>
      <c r="C147" s="7"/>
      <c r="D147" s="7"/>
      <c r="E147" s="7"/>
      <c r="F147" s="7" t="s">
        <v>458</v>
      </c>
      <c r="G147" s="31">
        <v>39930</v>
      </c>
      <c r="H147" s="31">
        <v>11724</v>
      </c>
      <c r="I147" s="10">
        <f t="shared" si="2"/>
        <v>0.29361382419233661</v>
      </c>
    </row>
    <row r="148" spans="1:9" ht="27" customHeight="1" x14ac:dyDescent="0.25">
      <c r="A148" s="28" t="s">
        <v>118</v>
      </c>
      <c r="B148" s="28" t="s">
        <v>118</v>
      </c>
      <c r="C148" s="28" t="s">
        <v>118</v>
      </c>
      <c r="D148" s="28" t="s">
        <v>437</v>
      </c>
      <c r="E148" s="28" t="s">
        <v>272</v>
      </c>
      <c r="F148" s="28" t="s">
        <v>438</v>
      </c>
      <c r="G148" s="30">
        <v>39930</v>
      </c>
      <c r="H148" s="30">
        <v>11724</v>
      </c>
      <c r="I148" s="10">
        <f t="shared" si="2"/>
        <v>0.29361382419233661</v>
      </c>
    </row>
    <row r="149" spans="1:9" ht="27" customHeight="1" x14ac:dyDescent="0.25">
      <c r="A149" s="7"/>
      <c r="B149" s="7" t="s">
        <v>459</v>
      </c>
      <c r="C149" s="7"/>
      <c r="D149" s="7"/>
      <c r="E149" s="7"/>
      <c r="F149" s="7" t="s">
        <v>460</v>
      </c>
      <c r="G149" s="31">
        <v>176.74</v>
      </c>
      <c r="H149" s="31">
        <v>150.43</v>
      </c>
      <c r="I149" s="10">
        <f t="shared" si="2"/>
        <v>0.85113726377730003</v>
      </c>
    </row>
    <row r="150" spans="1:9" ht="39.950000000000003" customHeight="1" x14ac:dyDescent="0.25">
      <c r="A150" s="28" t="s">
        <v>118</v>
      </c>
      <c r="B150" s="28" t="s">
        <v>118</v>
      </c>
      <c r="C150" s="28" t="s">
        <v>118</v>
      </c>
      <c r="D150" s="28" t="s">
        <v>280</v>
      </c>
      <c r="E150" s="28" t="s">
        <v>272</v>
      </c>
      <c r="F150" s="28" t="s">
        <v>281</v>
      </c>
      <c r="G150" s="30">
        <v>176.74</v>
      </c>
      <c r="H150" s="30">
        <v>150.43</v>
      </c>
      <c r="I150" s="10">
        <f t="shared" si="2"/>
        <v>0.85113726377730003</v>
      </c>
    </row>
    <row r="151" spans="1:9" ht="27" customHeight="1" x14ac:dyDescent="0.25">
      <c r="A151" s="7"/>
      <c r="B151" s="7" t="s">
        <v>461</v>
      </c>
      <c r="C151" s="7"/>
      <c r="D151" s="7"/>
      <c r="E151" s="7"/>
      <c r="F151" s="7" t="s">
        <v>462</v>
      </c>
      <c r="G151" s="31">
        <v>113293</v>
      </c>
      <c r="H151" s="31">
        <v>60391</v>
      </c>
      <c r="I151" s="10">
        <f t="shared" si="2"/>
        <v>0.53305146831666561</v>
      </c>
    </row>
    <row r="152" spans="1:9" ht="14.25" customHeight="1" x14ac:dyDescent="0.25">
      <c r="A152" s="28" t="s">
        <v>118</v>
      </c>
      <c r="B152" s="28" t="s">
        <v>118</v>
      </c>
      <c r="C152" s="28" t="s">
        <v>118</v>
      </c>
      <c r="D152" s="28" t="s">
        <v>331</v>
      </c>
      <c r="E152" s="28" t="s">
        <v>272</v>
      </c>
      <c r="F152" s="28" t="s">
        <v>332</v>
      </c>
      <c r="G152" s="30">
        <v>0</v>
      </c>
      <c r="H152" s="30">
        <v>0</v>
      </c>
      <c r="I152" s="10">
        <f t="shared" si="2"/>
        <v>0</v>
      </c>
    </row>
    <row r="153" spans="1:9" ht="27" customHeight="1" x14ac:dyDescent="0.25">
      <c r="A153" s="28" t="s">
        <v>118</v>
      </c>
      <c r="B153" s="28" t="s">
        <v>118</v>
      </c>
      <c r="C153" s="28" t="s">
        <v>118</v>
      </c>
      <c r="D153" s="28" t="s">
        <v>437</v>
      </c>
      <c r="E153" s="28" t="s">
        <v>272</v>
      </c>
      <c r="F153" s="28" t="s">
        <v>438</v>
      </c>
      <c r="G153" s="30">
        <v>113293</v>
      </c>
      <c r="H153" s="30">
        <v>60391</v>
      </c>
      <c r="I153" s="10">
        <f t="shared" si="2"/>
        <v>0.53305146831666561</v>
      </c>
    </row>
    <row r="154" spans="1:9" ht="27" customHeight="1" x14ac:dyDescent="0.25">
      <c r="A154" s="7"/>
      <c r="B154" s="7" t="s">
        <v>463</v>
      </c>
      <c r="C154" s="7"/>
      <c r="D154" s="7"/>
      <c r="E154" s="7"/>
      <c r="F154" s="7" t="s">
        <v>464</v>
      </c>
      <c r="G154" s="31">
        <v>70436</v>
      </c>
      <c r="H154" s="31">
        <v>35220</v>
      </c>
      <c r="I154" s="10">
        <f t="shared" si="2"/>
        <v>0.50002839457095805</v>
      </c>
    </row>
    <row r="155" spans="1:9" ht="39.950000000000003" customHeight="1" x14ac:dyDescent="0.25">
      <c r="A155" s="28" t="s">
        <v>118</v>
      </c>
      <c r="B155" s="28" t="s">
        <v>118</v>
      </c>
      <c r="C155" s="28" t="s">
        <v>118</v>
      </c>
      <c r="D155" s="28" t="s">
        <v>280</v>
      </c>
      <c r="E155" s="28" t="s">
        <v>272</v>
      </c>
      <c r="F155" s="28" t="s">
        <v>281</v>
      </c>
      <c r="G155" s="30">
        <v>2436</v>
      </c>
      <c r="H155" s="30">
        <v>1218</v>
      </c>
      <c r="I155" s="10">
        <f t="shared" si="2"/>
        <v>0.5</v>
      </c>
    </row>
    <row r="156" spans="1:9" ht="27" customHeight="1" x14ac:dyDescent="0.25">
      <c r="A156" s="28" t="s">
        <v>118</v>
      </c>
      <c r="B156" s="28" t="s">
        <v>118</v>
      </c>
      <c r="C156" s="28" t="s">
        <v>118</v>
      </c>
      <c r="D156" s="28" t="s">
        <v>437</v>
      </c>
      <c r="E156" s="28" t="s">
        <v>272</v>
      </c>
      <c r="F156" s="28" t="s">
        <v>438</v>
      </c>
      <c r="G156" s="30">
        <v>68000</v>
      </c>
      <c r="H156" s="30">
        <v>34002</v>
      </c>
      <c r="I156" s="10">
        <f t="shared" si="2"/>
        <v>0.50002941176470583</v>
      </c>
    </row>
    <row r="157" spans="1:9" ht="27" customHeight="1" x14ac:dyDescent="0.25">
      <c r="A157" s="7"/>
      <c r="B157" s="7" t="s">
        <v>465</v>
      </c>
      <c r="C157" s="7"/>
      <c r="D157" s="7"/>
      <c r="E157" s="7"/>
      <c r="F157" s="7" t="s">
        <v>466</v>
      </c>
      <c r="G157" s="31">
        <v>30000</v>
      </c>
      <c r="H157" s="31">
        <v>19134.68</v>
      </c>
      <c r="I157" s="10">
        <f t="shared" si="2"/>
        <v>0.63782266666666665</v>
      </c>
    </row>
    <row r="158" spans="1:9" ht="27" customHeight="1" x14ac:dyDescent="0.25">
      <c r="A158" s="28" t="s">
        <v>118</v>
      </c>
      <c r="B158" s="28" t="s">
        <v>118</v>
      </c>
      <c r="C158" s="28" t="s">
        <v>118</v>
      </c>
      <c r="D158" s="28" t="s">
        <v>347</v>
      </c>
      <c r="E158" s="28" t="s">
        <v>272</v>
      </c>
      <c r="F158" s="28" t="s">
        <v>348</v>
      </c>
      <c r="G158" s="30">
        <v>30000</v>
      </c>
      <c r="H158" s="30">
        <v>19134.68</v>
      </c>
      <c r="I158" s="10">
        <f t="shared" si="2"/>
        <v>0.63782266666666665</v>
      </c>
    </row>
    <row r="159" spans="1:9" ht="14.25" customHeight="1" x14ac:dyDescent="0.25">
      <c r="A159" s="7"/>
      <c r="B159" s="7" t="s">
        <v>467</v>
      </c>
      <c r="C159" s="7"/>
      <c r="D159" s="7"/>
      <c r="E159" s="7"/>
      <c r="F159" s="7" t="s">
        <v>468</v>
      </c>
      <c r="G159" s="31">
        <v>30000</v>
      </c>
      <c r="H159" s="31">
        <v>22500</v>
      </c>
      <c r="I159" s="10">
        <f t="shared" si="2"/>
        <v>0.75</v>
      </c>
    </row>
    <row r="160" spans="1:9" ht="27" customHeight="1" x14ac:dyDescent="0.25">
      <c r="A160" s="28" t="s">
        <v>118</v>
      </c>
      <c r="B160" s="28" t="s">
        <v>118</v>
      </c>
      <c r="C160" s="28" t="s">
        <v>118</v>
      </c>
      <c r="D160" s="28" t="s">
        <v>437</v>
      </c>
      <c r="E160" s="28" t="s">
        <v>272</v>
      </c>
      <c r="F160" s="28" t="s">
        <v>438</v>
      </c>
      <c r="G160" s="30">
        <v>30000</v>
      </c>
      <c r="H160" s="30">
        <v>22500</v>
      </c>
      <c r="I160" s="10">
        <f t="shared" si="2"/>
        <v>0.75</v>
      </c>
    </row>
    <row r="161" spans="1:9" ht="27" customHeight="1" x14ac:dyDescent="0.25">
      <c r="A161" s="7"/>
      <c r="B161" s="7" t="s">
        <v>469</v>
      </c>
      <c r="C161" s="7"/>
      <c r="D161" s="7"/>
      <c r="E161" s="7"/>
      <c r="F161" s="7" t="s">
        <v>275</v>
      </c>
      <c r="G161" s="31">
        <v>250913</v>
      </c>
      <c r="H161" s="31">
        <v>247913</v>
      </c>
      <c r="I161" s="10">
        <f t="shared" si="2"/>
        <v>0.98804366453711046</v>
      </c>
    </row>
    <row r="162" spans="1:9" ht="27" customHeight="1" x14ac:dyDescent="0.25">
      <c r="A162" s="28" t="s">
        <v>118</v>
      </c>
      <c r="B162" s="28" t="s">
        <v>118</v>
      </c>
      <c r="C162" s="28" t="s">
        <v>118</v>
      </c>
      <c r="D162" s="28" t="s">
        <v>296</v>
      </c>
      <c r="E162" s="28" t="s">
        <v>272</v>
      </c>
      <c r="F162" s="28" t="s">
        <v>297</v>
      </c>
      <c r="G162" s="30">
        <v>11668</v>
      </c>
      <c r="H162" s="30">
        <v>8668</v>
      </c>
      <c r="I162" s="10">
        <f t="shared" si="2"/>
        <v>0.74288652725402815</v>
      </c>
    </row>
    <row r="163" spans="1:9" ht="39.950000000000003" customHeight="1" x14ac:dyDescent="0.25">
      <c r="A163" s="28" t="s">
        <v>118</v>
      </c>
      <c r="B163" s="28" t="s">
        <v>118</v>
      </c>
      <c r="C163" s="28" t="s">
        <v>118</v>
      </c>
      <c r="D163" s="28" t="s">
        <v>280</v>
      </c>
      <c r="E163" s="28" t="s">
        <v>272</v>
      </c>
      <c r="F163" s="28" t="s">
        <v>281</v>
      </c>
      <c r="G163" s="30">
        <v>229245</v>
      </c>
      <c r="H163" s="30">
        <v>229245</v>
      </c>
      <c r="I163" s="10">
        <f t="shared" si="2"/>
        <v>1</v>
      </c>
    </row>
    <row r="164" spans="1:9" ht="27" customHeight="1" x14ac:dyDescent="0.25">
      <c r="A164" s="28" t="s">
        <v>118</v>
      </c>
      <c r="B164" s="28" t="s">
        <v>118</v>
      </c>
      <c r="C164" s="28" t="s">
        <v>118</v>
      </c>
      <c r="D164" s="28" t="s">
        <v>449</v>
      </c>
      <c r="E164" s="28" t="s">
        <v>272</v>
      </c>
      <c r="F164" s="28" t="s">
        <v>450</v>
      </c>
      <c r="G164" s="30">
        <v>10000</v>
      </c>
      <c r="H164" s="30">
        <v>10000</v>
      </c>
      <c r="I164" s="10">
        <f t="shared" si="2"/>
        <v>1</v>
      </c>
    </row>
    <row r="165" spans="1:9" ht="27" customHeight="1" x14ac:dyDescent="0.25">
      <c r="A165" s="3" t="s">
        <v>470</v>
      </c>
      <c r="B165" s="3"/>
      <c r="C165" s="3"/>
      <c r="D165" s="3"/>
      <c r="E165" s="3"/>
      <c r="F165" s="3" t="s">
        <v>471</v>
      </c>
      <c r="G165" s="27">
        <v>38790</v>
      </c>
      <c r="H165" s="27">
        <v>36990</v>
      </c>
      <c r="I165" s="5">
        <f t="shared" si="2"/>
        <v>0.95359628770301619</v>
      </c>
    </row>
    <row r="166" spans="1:9" ht="27" customHeight="1" x14ac:dyDescent="0.25">
      <c r="A166" s="7"/>
      <c r="B166" s="7" t="s">
        <v>472</v>
      </c>
      <c r="C166" s="7"/>
      <c r="D166" s="7"/>
      <c r="E166" s="7"/>
      <c r="F166" s="7" t="s">
        <v>275</v>
      </c>
      <c r="G166" s="31">
        <v>38790</v>
      </c>
      <c r="H166" s="31">
        <v>36990</v>
      </c>
      <c r="I166" s="10">
        <f t="shared" si="2"/>
        <v>0.95359628770301619</v>
      </c>
    </row>
    <row r="167" spans="1:9" ht="27" customHeight="1" x14ac:dyDescent="0.25">
      <c r="A167" s="28" t="s">
        <v>118</v>
      </c>
      <c r="B167" s="28" t="s">
        <v>118</v>
      </c>
      <c r="C167" s="28" t="s">
        <v>118</v>
      </c>
      <c r="D167" s="28" t="s">
        <v>296</v>
      </c>
      <c r="E167" s="28" t="s">
        <v>272</v>
      </c>
      <c r="F167" s="28" t="s">
        <v>297</v>
      </c>
      <c r="G167" s="30">
        <v>38790</v>
      </c>
      <c r="H167" s="30">
        <v>36990</v>
      </c>
      <c r="I167" s="10">
        <f t="shared" si="2"/>
        <v>0.95359628770301619</v>
      </c>
    </row>
    <row r="168" spans="1:9" ht="14.25" customHeight="1" x14ac:dyDescent="0.25">
      <c r="A168" s="3" t="s">
        <v>473</v>
      </c>
      <c r="B168" s="3"/>
      <c r="C168" s="3"/>
      <c r="D168" s="3"/>
      <c r="E168" s="3"/>
      <c r="F168" s="3" t="s">
        <v>474</v>
      </c>
      <c r="G168" s="27">
        <v>4200</v>
      </c>
      <c r="H168" s="27">
        <v>4200</v>
      </c>
      <c r="I168" s="5">
        <f t="shared" si="2"/>
        <v>1</v>
      </c>
    </row>
    <row r="169" spans="1:9" ht="14.25" customHeight="1" x14ac:dyDescent="0.25">
      <c r="A169" s="7"/>
      <c r="B169" s="7" t="s">
        <v>475</v>
      </c>
      <c r="C169" s="7"/>
      <c r="D169" s="7"/>
      <c r="E169" s="7"/>
      <c r="F169" s="7" t="s">
        <v>476</v>
      </c>
      <c r="G169" s="31">
        <v>4200</v>
      </c>
      <c r="H169" s="31">
        <v>4200</v>
      </c>
      <c r="I169" s="10">
        <f t="shared" si="2"/>
        <v>1</v>
      </c>
    </row>
    <row r="170" spans="1:9" ht="27" customHeight="1" x14ac:dyDescent="0.25">
      <c r="A170" s="28" t="s">
        <v>118</v>
      </c>
      <c r="B170" s="28" t="s">
        <v>118</v>
      </c>
      <c r="C170" s="28" t="s">
        <v>118</v>
      </c>
      <c r="D170" s="28" t="s">
        <v>437</v>
      </c>
      <c r="E170" s="28" t="s">
        <v>272</v>
      </c>
      <c r="F170" s="28" t="s">
        <v>438</v>
      </c>
      <c r="G170" s="30">
        <v>4200</v>
      </c>
      <c r="H170" s="30">
        <v>4200</v>
      </c>
      <c r="I170" s="10">
        <f t="shared" si="2"/>
        <v>1</v>
      </c>
    </row>
    <row r="171" spans="1:9" ht="27" customHeight="1" x14ac:dyDescent="0.25">
      <c r="A171" s="3" t="s">
        <v>477</v>
      </c>
      <c r="B171" s="3"/>
      <c r="C171" s="3"/>
      <c r="D171" s="3"/>
      <c r="E171" s="3"/>
      <c r="F171" s="3" t="s">
        <v>478</v>
      </c>
      <c r="G171" s="27">
        <v>4162158</v>
      </c>
      <c r="H171" s="27">
        <v>3272865.7</v>
      </c>
      <c r="I171" s="5">
        <f t="shared" si="2"/>
        <v>0.78633864932566233</v>
      </c>
    </row>
    <row r="172" spans="1:9" ht="27" customHeight="1" x14ac:dyDescent="0.25">
      <c r="A172" s="7"/>
      <c r="B172" s="7" t="s">
        <v>479</v>
      </c>
      <c r="C172" s="7"/>
      <c r="D172" s="7"/>
      <c r="E172" s="7"/>
      <c r="F172" s="7" t="s">
        <v>480</v>
      </c>
      <c r="G172" s="31">
        <v>2273886</v>
      </c>
      <c r="H172" s="31">
        <v>2269986</v>
      </c>
      <c r="I172" s="10">
        <f t="shared" si="2"/>
        <v>0.99828487443961567</v>
      </c>
    </row>
    <row r="173" spans="1:9" ht="14.25" customHeight="1" x14ac:dyDescent="0.25">
      <c r="A173" s="28" t="s">
        <v>118</v>
      </c>
      <c r="B173" s="28" t="s">
        <v>118</v>
      </c>
      <c r="C173" s="28" t="s">
        <v>118</v>
      </c>
      <c r="D173" s="28" t="s">
        <v>290</v>
      </c>
      <c r="E173" s="28" t="s">
        <v>272</v>
      </c>
      <c r="F173" s="28" t="s">
        <v>291</v>
      </c>
      <c r="G173" s="30">
        <v>400</v>
      </c>
      <c r="H173" s="30">
        <v>0</v>
      </c>
      <c r="I173" s="10">
        <f t="shared" si="2"/>
        <v>0</v>
      </c>
    </row>
    <row r="174" spans="1:9" ht="14.25" customHeight="1" x14ac:dyDescent="0.25">
      <c r="A174" s="28" t="s">
        <v>118</v>
      </c>
      <c r="B174" s="28" t="s">
        <v>118</v>
      </c>
      <c r="C174" s="28" t="s">
        <v>118</v>
      </c>
      <c r="D174" s="28" t="s">
        <v>331</v>
      </c>
      <c r="E174" s="28" t="s">
        <v>272</v>
      </c>
      <c r="F174" s="28" t="s">
        <v>332</v>
      </c>
      <c r="G174" s="30">
        <v>3500</v>
      </c>
      <c r="H174" s="30">
        <v>0</v>
      </c>
      <c r="I174" s="10">
        <f t="shared" si="2"/>
        <v>0</v>
      </c>
    </row>
    <row r="175" spans="1:9" ht="52.9" customHeight="1" x14ac:dyDescent="0.25">
      <c r="A175" s="28" t="s">
        <v>118</v>
      </c>
      <c r="B175" s="28" t="s">
        <v>118</v>
      </c>
      <c r="C175" s="28" t="s">
        <v>118</v>
      </c>
      <c r="D175" s="28" t="s">
        <v>481</v>
      </c>
      <c r="E175" s="28" t="s">
        <v>272</v>
      </c>
      <c r="F175" s="28" t="s">
        <v>482</v>
      </c>
      <c r="G175" s="30">
        <v>2269986</v>
      </c>
      <c r="H175" s="30">
        <v>2269986</v>
      </c>
      <c r="I175" s="10">
        <f t="shared" si="2"/>
        <v>1</v>
      </c>
    </row>
    <row r="176" spans="1:9" ht="27" customHeight="1" x14ac:dyDescent="0.25">
      <c r="A176" s="7"/>
      <c r="B176" s="7" t="s">
        <v>483</v>
      </c>
      <c r="C176" s="7"/>
      <c r="D176" s="7"/>
      <c r="E176" s="7"/>
      <c r="F176" s="7" t="s">
        <v>484</v>
      </c>
      <c r="G176" s="31">
        <v>1867272</v>
      </c>
      <c r="H176" s="31">
        <v>986479.7</v>
      </c>
      <c r="I176" s="10">
        <f t="shared" si="2"/>
        <v>0.52829994773123568</v>
      </c>
    </row>
    <row r="177" spans="1:9" ht="27" customHeight="1" x14ac:dyDescent="0.25">
      <c r="A177" s="28" t="s">
        <v>118</v>
      </c>
      <c r="B177" s="28" t="s">
        <v>118</v>
      </c>
      <c r="C177" s="28" t="s">
        <v>118</v>
      </c>
      <c r="D177" s="28" t="s">
        <v>290</v>
      </c>
      <c r="E177" s="28" t="s">
        <v>272</v>
      </c>
      <c r="F177" s="28" t="s">
        <v>291</v>
      </c>
      <c r="G177" s="30">
        <v>672</v>
      </c>
      <c r="H177" s="30">
        <v>1064.5</v>
      </c>
      <c r="I177" s="10">
        <f t="shared" si="2"/>
        <v>1.5840773809523809</v>
      </c>
    </row>
    <row r="178" spans="1:9" ht="27" customHeight="1" x14ac:dyDescent="0.25">
      <c r="A178" s="28" t="s">
        <v>118</v>
      </c>
      <c r="B178" s="28" t="s">
        <v>118</v>
      </c>
      <c r="C178" s="28" t="s">
        <v>118</v>
      </c>
      <c r="D178" s="28" t="s">
        <v>331</v>
      </c>
      <c r="E178" s="28" t="s">
        <v>272</v>
      </c>
      <c r="F178" s="28" t="s">
        <v>332</v>
      </c>
      <c r="G178" s="30">
        <v>17600</v>
      </c>
      <c r="H178" s="30">
        <v>7210.14</v>
      </c>
      <c r="I178" s="10">
        <f t="shared" si="2"/>
        <v>0.40966704545454546</v>
      </c>
    </row>
    <row r="179" spans="1:9" ht="39.950000000000003" customHeight="1" x14ac:dyDescent="0.25">
      <c r="A179" s="28" t="s">
        <v>118</v>
      </c>
      <c r="B179" s="28" t="s">
        <v>118</v>
      </c>
      <c r="C179" s="28" t="s">
        <v>118</v>
      </c>
      <c r="D179" s="28" t="s">
        <v>280</v>
      </c>
      <c r="E179" s="28" t="s">
        <v>272</v>
      </c>
      <c r="F179" s="28" t="s">
        <v>281</v>
      </c>
      <c r="G179" s="30">
        <v>1849000</v>
      </c>
      <c r="H179" s="30">
        <v>970000</v>
      </c>
      <c r="I179" s="10">
        <f t="shared" si="2"/>
        <v>0.52460789616008652</v>
      </c>
    </row>
    <row r="180" spans="1:9" ht="27" customHeight="1" x14ac:dyDescent="0.25">
      <c r="A180" s="28" t="s">
        <v>118</v>
      </c>
      <c r="B180" s="28" t="s">
        <v>118</v>
      </c>
      <c r="C180" s="28" t="s">
        <v>118</v>
      </c>
      <c r="D180" s="28" t="s">
        <v>343</v>
      </c>
      <c r="E180" s="28" t="s">
        <v>272</v>
      </c>
      <c r="F180" s="28" t="s">
        <v>344</v>
      </c>
      <c r="G180" s="30">
        <v>0</v>
      </c>
      <c r="H180" s="30">
        <v>8205.06</v>
      </c>
      <c r="I180" s="10">
        <f t="shared" si="2"/>
        <v>0</v>
      </c>
    </row>
    <row r="181" spans="1:9" ht="27" customHeight="1" x14ac:dyDescent="0.25">
      <c r="A181" s="7"/>
      <c r="B181" s="7" t="s">
        <v>485</v>
      </c>
      <c r="C181" s="7"/>
      <c r="D181" s="7"/>
      <c r="E181" s="7"/>
      <c r="F181" s="7" t="s">
        <v>486</v>
      </c>
      <c r="G181" s="31">
        <v>15000</v>
      </c>
      <c r="H181" s="31">
        <v>10400</v>
      </c>
      <c r="I181" s="10">
        <f t="shared" si="2"/>
        <v>0.69333333333333336</v>
      </c>
    </row>
    <row r="182" spans="1:9" ht="39.950000000000003" customHeight="1" x14ac:dyDescent="0.25">
      <c r="A182" s="28" t="s">
        <v>118</v>
      </c>
      <c r="B182" s="28" t="s">
        <v>118</v>
      </c>
      <c r="C182" s="28" t="s">
        <v>118</v>
      </c>
      <c r="D182" s="28" t="s">
        <v>280</v>
      </c>
      <c r="E182" s="28" t="s">
        <v>272</v>
      </c>
      <c r="F182" s="28" t="s">
        <v>281</v>
      </c>
      <c r="G182" s="30">
        <v>15000</v>
      </c>
      <c r="H182" s="30">
        <v>10400</v>
      </c>
      <c r="I182" s="10">
        <f t="shared" si="2"/>
        <v>0.69333333333333336</v>
      </c>
    </row>
    <row r="183" spans="1:9" ht="14.25" customHeight="1" x14ac:dyDescent="0.25">
      <c r="A183" s="7"/>
      <c r="B183" s="7" t="s">
        <v>487</v>
      </c>
      <c r="C183" s="7"/>
      <c r="D183" s="7"/>
      <c r="E183" s="7"/>
      <c r="F183" s="7" t="s">
        <v>275</v>
      </c>
      <c r="G183" s="31">
        <v>6000</v>
      </c>
      <c r="H183" s="31">
        <v>6000</v>
      </c>
      <c r="I183" s="10">
        <f t="shared" si="2"/>
        <v>1</v>
      </c>
    </row>
    <row r="184" spans="1:9" ht="14.25" customHeight="1" x14ac:dyDescent="0.25">
      <c r="A184" s="28" t="s">
        <v>118</v>
      </c>
      <c r="B184" s="28" t="s">
        <v>118</v>
      </c>
      <c r="C184" s="28" t="s">
        <v>118</v>
      </c>
      <c r="D184" s="28" t="s">
        <v>296</v>
      </c>
      <c r="E184" s="28" t="s">
        <v>272</v>
      </c>
      <c r="F184" s="28" t="s">
        <v>297</v>
      </c>
      <c r="G184" s="30">
        <v>6000</v>
      </c>
      <c r="H184" s="30">
        <v>6000</v>
      </c>
      <c r="I184" s="10">
        <f t="shared" si="2"/>
        <v>1</v>
      </c>
    </row>
    <row r="185" spans="1:9" ht="27" customHeight="1" x14ac:dyDescent="0.25">
      <c r="A185" s="3" t="s">
        <v>488</v>
      </c>
      <c r="B185" s="3"/>
      <c r="C185" s="3"/>
      <c r="D185" s="3"/>
      <c r="E185" s="3"/>
      <c r="F185" s="3" t="s">
        <v>489</v>
      </c>
      <c r="G185" s="27">
        <v>4397973.46</v>
      </c>
      <c r="H185" s="27">
        <v>771143.08</v>
      </c>
      <c r="I185" s="5">
        <f t="shared" si="2"/>
        <v>0.1753405487808469</v>
      </c>
    </row>
    <row r="186" spans="1:9" ht="14.25" customHeight="1" x14ac:dyDescent="0.25">
      <c r="A186" s="7"/>
      <c r="B186" s="7" t="s">
        <v>490</v>
      </c>
      <c r="C186" s="7"/>
      <c r="D186" s="7"/>
      <c r="E186" s="7"/>
      <c r="F186" s="7" t="s">
        <v>491</v>
      </c>
      <c r="G186" s="31">
        <v>5000</v>
      </c>
      <c r="H186" s="31">
        <v>1340.83</v>
      </c>
      <c r="I186" s="10">
        <f t="shared" si="2"/>
        <v>0.26816599999999996</v>
      </c>
    </row>
    <row r="187" spans="1:9" ht="14.25" customHeight="1" x14ac:dyDescent="0.25">
      <c r="A187" s="28" t="s">
        <v>118</v>
      </c>
      <c r="B187" s="28" t="s">
        <v>118</v>
      </c>
      <c r="C187" s="28" t="s">
        <v>118</v>
      </c>
      <c r="D187" s="28" t="s">
        <v>290</v>
      </c>
      <c r="E187" s="28" t="s">
        <v>272</v>
      </c>
      <c r="F187" s="28" t="s">
        <v>291</v>
      </c>
      <c r="G187" s="30">
        <v>0</v>
      </c>
      <c r="H187" s="30">
        <v>2.4</v>
      </c>
      <c r="I187" s="10">
        <f t="shared" si="2"/>
        <v>0</v>
      </c>
    </row>
    <row r="188" spans="1:9" ht="14.25" customHeight="1" x14ac:dyDescent="0.25">
      <c r="A188" s="28" t="s">
        <v>118</v>
      </c>
      <c r="B188" s="28" t="s">
        <v>118</v>
      </c>
      <c r="C188" s="28" t="s">
        <v>118</v>
      </c>
      <c r="D188" s="28" t="s">
        <v>296</v>
      </c>
      <c r="E188" s="28" t="s">
        <v>272</v>
      </c>
      <c r="F188" s="28" t="s">
        <v>297</v>
      </c>
      <c r="G188" s="30">
        <v>5000</v>
      </c>
      <c r="H188" s="30">
        <v>1338.43</v>
      </c>
      <c r="I188" s="10">
        <f t="shared" si="2"/>
        <v>0.26768600000000004</v>
      </c>
    </row>
    <row r="189" spans="1:9" ht="27" customHeight="1" x14ac:dyDescent="0.25">
      <c r="A189" s="7"/>
      <c r="B189" s="7" t="s">
        <v>492</v>
      </c>
      <c r="C189" s="7"/>
      <c r="D189" s="7"/>
      <c r="E189" s="7"/>
      <c r="F189" s="7" t="s">
        <v>493</v>
      </c>
      <c r="G189" s="31">
        <v>4336863</v>
      </c>
      <c r="H189" s="31">
        <v>738902.9</v>
      </c>
      <c r="I189" s="10">
        <f t="shared" si="2"/>
        <v>0.17037727500269204</v>
      </c>
    </row>
    <row r="190" spans="1:9" ht="27" customHeight="1" x14ac:dyDescent="0.25">
      <c r="A190" s="28" t="s">
        <v>118</v>
      </c>
      <c r="B190" s="28" t="s">
        <v>118</v>
      </c>
      <c r="C190" s="28" t="s">
        <v>118</v>
      </c>
      <c r="D190" s="28" t="s">
        <v>310</v>
      </c>
      <c r="E190" s="28" t="s">
        <v>272</v>
      </c>
      <c r="F190" s="28" t="s">
        <v>311</v>
      </c>
      <c r="G190" s="30">
        <v>1486863</v>
      </c>
      <c r="H190" s="30">
        <v>738670.43</v>
      </c>
      <c r="I190" s="10">
        <f t="shared" si="2"/>
        <v>0.49679790942406937</v>
      </c>
    </row>
    <row r="191" spans="1:9" ht="14.25" customHeight="1" x14ac:dyDescent="0.25">
      <c r="A191" s="28" t="s">
        <v>118</v>
      </c>
      <c r="B191" s="28" t="s">
        <v>118</v>
      </c>
      <c r="C191" s="28" t="s">
        <v>118</v>
      </c>
      <c r="D191" s="28" t="s">
        <v>331</v>
      </c>
      <c r="E191" s="28" t="s">
        <v>272</v>
      </c>
      <c r="F191" s="28" t="s">
        <v>332</v>
      </c>
      <c r="G191" s="30">
        <v>0</v>
      </c>
      <c r="H191" s="30">
        <v>232.47</v>
      </c>
      <c r="I191" s="10">
        <f t="shared" si="2"/>
        <v>0</v>
      </c>
    </row>
    <row r="192" spans="1:9" ht="39.950000000000003" customHeight="1" x14ac:dyDescent="0.25">
      <c r="A192" s="28" t="s">
        <v>118</v>
      </c>
      <c r="B192" s="28" t="s">
        <v>118</v>
      </c>
      <c r="C192" s="28" t="s">
        <v>118</v>
      </c>
      <c r="D192" s="28" t="s">
        <v>271</v>
      </c>
      <c r="E192" s="28" t="s">
        <v>272</v>
      </c>
      <c r="F192" s="28" t="s">
        <v>273</v>
      </c>
      <c r="G192" s="30">
        <v>2850000</v>
      </c>
      <c r="H192" s="30">
        <v>0</v>
      </c>
      <c r="I192" s="10">
        <f t="shared" si="2"/>
        <v>0</v>
      </c>
    </row>
    <row r="193" spans="1:9" ht="27" customHeight="1" x14ac:dyDescent="0.25">
      <c r="A193" s="7"/>
      <c r="B193" s="7" t="s">
        <v>494</v>
      </c>
      <c r="C193" s="7"/>
      <c r="D193" s="7"/>
      <c r="E193" s="7"/>
      <c r="F193" s="7" t="s">
        <v>495</v>
      </c>
      <c r="G193" s="31">
        <v>21000</v>
      </c>
      <c r="H193" s="31">
        <v>6954.71</v>
      </c>
      <c r="I193" s="10">
        <f t="shared" si="2"/>
        <v>0.33117666666666667</v>
      </c>
    </row>
    <row r="194" spans="1:9" ht="39.950000000000003" customHeight="1" x14ac:dyDescent="0.25">
      <c r="A194" s="28" t="s">
        <v>118</v>
      </c>
      <c r="B194" s="28" t="s">
        <v>118</v>
      </c>
      <c r="C194" s="28" t="s">
        <v>118</v>
      </c>
      <c r="D194" s="28" t="s">
        <v>282</v>
      </c>
      <c r="E194" s="28" t="s">
        <v>272</v>
      </c>
      <c r="F194" s="28" t="s">
        <v>283</v>
      </c>
      <c r="G194" s="30">
        <v>21000</v>
      </c>
      <c r="H194" s="30">
        <v>6954.71</v>
      </c>
      <c r="I194" s="10">
        <f t="shared" ref="I194:I220" si="3">IF($G194=0,0,$H194/$G194)</f>
        <v>0.33117666666666667</v>
      </c>
    </row>
    <row r="195" spans="1:9" ht="27" customHeight="1" x14ac:dyDescent="0.25">
      <c r="A195" s="7"/>
      <c r="B195" s="7" t="s">
        <v>496</v>
      </c>
      <c r="C195" s="7"/>
      <c r="D195" s="7"/>
      <c r="E195" s="7"/>
      <c r="F195" s="7" t="s">
        <v>497</v>
      </c>
      <c r="G195" s="31">
        <v>3500</v>
      </c>
      <c r="H195" s="31">
        <v>8216.2900000000009</v>
      </c>
      <c r="I195" s="10">
        <f t="shared" si="3"/>
        <v>2.3475114285714289</v>
      </c>
    </row>
    <row r="196" spans="1:9" ht="14.25" customHeight="1" x14ac:dyDescent="0.25">
      <c r="A196" s="28" t="s">
        <v>118</v>
      </c>
      <c r="B196" s="28" t="s">
        <v>118</v>
      </c>
      <c r="C196" s="28" t="s">
        <v>118</v>
      </c>
      <c r="D196" s="28" t="s">
        <v>331</v>
      </c>
      <c r="E196" s="28" t="s">
        <v>272</v>
      </c>
      <c r="F196" s="28" t="s">
        <v>332</v>
      </c>
      <c r="G196" s="30">
        <v>0</v>
      </c>
      <c r="H196" s="30">
        <v>570.76</v>
      </c>
      <c r="I196" s="10">
        <f t="shared" si="3"/>
        <v>0</v>
      </c>
    </row>
    <row r="197" spans="1:9" ht="27" customHeight="1" x14ac:dyDescent="0.25">
      <c r="A197" s="28" t="s">
        <v>118</v>
      </c>
      <c r="B197" s="28" t="s">
        <v>118</v>
      </c>
      <c r="C197" s="28" t="s">
        <v>118</v>
      </c>
      <c r="D197" s="28" t="s">
        <v>359</v>
      </c>
      <c r="E197" s="28" t="s">
        <v>272</v>
      </c>
      <c r="F197" s="28" t="s">
        <v>360</v>
      </c>
      <c r="G197" s="30">
        <v>3500</v>
      </c>
      <c r="H197" s="30">
        <v>7645.53</v>
      </c>
      <c r="I197" s="10">
        <f t="shared" si="3"/>
        <v>2.184437142857143</v>
      </c>
    </row>
    <row r="198" spans="1:9" ht="27" customHeight="1" x14ac:dyDescent="0.25">
      <c r="A198" s="7"/>
      <c r="B198" s="7" t="s">
        <v>498</v>
      </c>
      <c r="C198" s="7"/>
      <c r="D198" s="7"/>
      <c r="E198" s="7"/>
      <c r="F198" s="7" t="s">
        <v>499</v>
      </c>
      <c r="G198" s="31">
        <v>5000</v>
      </c>
      <c r="H198" s="31">
        <v>3089.11</v>
      </c>
      <c r="I198" s="10">
        <f t="shared" si="3"/>
        <v>0.61782199999999998</v>
      </c>
    </row>
    <row r="199" spans="1:9" ht="14.25" customHeight="1" x14ac:dyDescent="0.25">
      <c r="A199" s="28" t="s">
        <v>118</v>
      </c>
      <c r="B199" s="28" t="s">
        <v>118</v>
      </c>
      <c r="C199" s="28" t="s">
        <v>118</v>
      </c>
      <c r="D199" s="28" t="s">
        <v>404</v>
      </c>
      <c r="E199" s="28" t="s">
        <v>272</v>
      </c>
      <c r="F199" s="28" t="s">
        <v>405</v>
      </c>
      <c r="G199" s="30">
        <v>5000</v>
      </c>
      <c r="H199" s="30">
        <v>3089.11</v>
      </c>
      <c r="I199" s="10">
        <f t="shared" si="3"/>
        <v>0.61782199999999998</v>
      </c>
    </row>
    <row r="200" spans="1:9" ht="27" customHeight="1" x14ac:dyDescent="0.25">
      <c r="A200" s="7"/>
      <c r="B200" s="7" t="s">
        <v>500</v>
      </c>
      <c r="C200" s="7"/>
      <c r="D200" s="7"/>
      <c r="E200" s="7"/>
      <c r="F200" s="7" t="s">
        <v>501</v>
      </c>
      <c r="G200" s="31">
        <v>26610.46</v>
      </c>
      <c r="H200" s="31">
        <v>11238.09</v>
      </c>
      <c r="I200" s="10">
        <f t="shared" si="3"/>
        <v>0.42231851685389882</v>
      </c>
    </row>
    <row r="201" spans="1:9" ht="27" customHeight="1" x14ac:dyDescent="0.25">
      <c r="A201" s="28" t="s">
        <v>118</v>
      </c>
      <c r="B201" s="28" t="s">
        <v>118</v>
      </c>
      <c r="C201" s="28" t="s">
        <v>118</v>
      </c>
      <c r="D201" s="28" t="s">
        <v>502</v>
      </c>
      <c r="E201" s="28" t="s">
        <v>272</v>
      </c>
      <c r="F201" s="28" t="s">
        <v>503</v>
      </c>
      <c r="G201" s="30">
        <v>0</v>
      </c>
      <c r="H201" s="30">
        <v>2700</v>
      </c>
      <c r="I201" s="10">
        <f t="shared" si="3"/>
        <v>0</v>
      </c>
    </row>
    <row r="202" spans="1:9" ht="14.25" customHeight="1" x14ac:dyDescent="0.25">
      <c r="A202" s="28" t="s">
        <v>118</v>
      </c>
      <c r="B202" s="28" t="s">
        <v>118</v>
      </c>
      <c r="C202" s="28" t="s">
        <v>118</v>
      </c>
      <c r="D202" s="28" t="s">
        <v>329</v>
      </c>
      <c r="E202" s="28" t="s">
        <v>272</v>
      </c>
      <c r="F202" s="28" t="s">
        <v>330</v>
      </c>
      <c r="G202" s="30">
        <v>5000</v>
      </c>
      <c r="H202" s="30">
        <v>1093.5999999999999</v>
      </c>
      <c r="I202" s="10">
        <f t="shared" si="3"/>
        <v>0.21871999999999997</v>
      </c>
    </row>
    <row r="203" spans="1:9" ht="14.25" customHeight="1" x14ac:dyDescent="0.25">
      <c r="A203" s="28" t="s">
        <v>118</v>
      </c>
      <c r="B203" s="28" t="s">
        <v>118</v>
      </c>
      <c r="C203" s="28" t="s">
        <v>118</v>
      </c>
      <c r="D203" s="28" t="s">
        <v>388</v>
      </c>
      <c r="E203" s="28" t="s">
        <v>272</v>
      </c>
      <c r="F203" s="28" t="s">
        <v>389</v>
      </c>
      <c r="G203" s="30">
        <v>0</v>
      </c>
      <c r="H203" s="30">
        <v>39</v>
      </c>
      <c r="I203" s="10">
        <f t="shared" si="3"/>
        <v>0</v>
      </c>
    </row>
    <row r="204" spans="1:9" ht="14.25" customHeight="1" x14ac:dyDescent="0.25">
      <c r="A204" s="28" t="s">
        <v>118</v>
      </c>
      <c r="B204" s="28" t="s">
        <v>118</v>
      </c>
      <c r="C204" s="28" t="s">
        <v>118</v>
      </c>
      <c r="D204" s="28" t="s">
        <v>368</v>
      </c>
      <c r="E204" s="28" t="s">
        <v>272</v>
      </c>
      <c r="F204" s="28" t="s">
        <v>369</v>
      </c>
      <c r="G204" s="30">
        <v>5000</v>
      </c>
      <c r="H204" s="30">
        <v>1377.79</v>
      </c>
      <c r="I204" s="10">
        <f t="shared" si="3"/>
        <v>0.27555799999999997</v>
      </c>
    </row>
    <row r="205" spans="1:9" ht="27" customHeight="1" x14ac:dyDescent="0.25">
      <c r="A205" s="28" t="s">
        <v>118</v>
      </c>
      <c r="B205" s="28" t="s">
        <v>118</v>
      </c>
      <c r="C205" s="28" t="s">
        <v>118</v>
      </c>
      <c r="D205" s="28" t="s">
        <v>296</v>
      </c>
      <c r="E205" s="28" t="s">
        <v>272</v>
      </c>
      <c r="F205" s="28" t="s">
        <v>297</v>
      </c>
      <c r="G205" s="30">
        <v>6719.76</v>
      </c>
      <c r="H205" s="30">
        <v>6027.7</v>
      </c>
      <c r="I205" s="10">
        <f t="shared" si="3"/>
        <v>0.89701120278105162</v>
      </c>
    </row>
    <row r="206" spans="1:9" ht="39.950000000000003" customHeight="1" x14ac:dyDescent="0.25">
      <c r="A206" s="28" t="s">
        <v>118</v>
      </c>
      <c r="B206" s="28" t="s">
        <v>118</v>
      </c>
      <c r="C206" s="28" t="s">
        <v>118</v>
      </c>
      <c r="D206" s="28" t="s">
        <v>282</v>
      </c>
      <c r="E206" s="28" t="s">
        <v>272</v>
      </c>
      <c r="F206" s="28" t="s">
        <v>283</v>
      </c>
      <c r="G206" s="30">
        <v>9890.7000000000007</v>
      </c>
      <c r="H206" s="30">
        <v>0</v>
      </c>
      <c r="I206" s="10">
        <f t="shared" si="3"/>
        <v>0</v>
      </c>
    </row>
    <row r="207" spans="1:9" ht="14.25" customHeight="1" x14ac:dyDescent="0.25">
      <c r="A207" s="7"/>
      <c r="B207" s="7" t="s">
        <v>504</v>
      </c>
      <c r="C207" s="7"/>
      <c r="D207" s="7"/>
      <c r="E207" s="7"/>
      <c r="F207" s="7" t="s">
        <v>275</v>
      </c>
      <c r="G207" s="31">
        <v>0</v>
      </c>
      <c r="H207" s="31">
        <v>1401.15</v>
      </c>
      <c r="I207" s="10">
        <f t="shared" si="3"/>
        <v>0</v>
      </c>
    </row>
    <row r="208" spans="1:9" ht="14.25" customHeight="1" x14ac:dyDescent="0.25">
      <c r="A208" s="28" t="s">
        <v>118</v>
      </c>
      <c r="B208" s="28" t="s">
        <v>118</v>
      </c>
      <c r="C208" s="28" t="s">
        <v>118</v>
      </c>
      <c r="D208" s="28" t="s">
        <v>359</v>
      </c>
      <c r="E208" s="28" t="s">
        <v>272</v>
      </c>
      <c r="F208" s="28" t="s">
        <v>360</v>
      </c>
      <c r="G208" s="30">
        <v>0</v>
      </c>
      <c r="H208" s="30">
        <v>551.92999999999995</v>
      </c>
      <c r="I208" s="10">
        <f t="shared" si="3"/>
        <v>0</v>
      </c>
    </row>
    <row r="209" spans="1:9" ht="14.25" customHeight="1" x14ac:dyDescent="0.25">
      <c r="A209" s="28" t="s">
        <v>118</v>
      </c>
      <c r="B209" s="28" t="s">
        <v>118</v>
      </c>
      <c r="C209" s="28" t="s">
        <v>118</v>
      </c>
      <c r="D209" s="28" t="s">
        <v>296</v>
      </c>
      <c r="E209" s="28" t="s">
        <v>272</v>
      </c>
      <c r="F209" s="28" t="s">
        <v>297</v>
      </c>
      <c r="G209" s="30">
        <v>0</v>
      </c>
      <c r="H209" s="30">
        <v>849.22</v>
      </c>
      <c r="I209" s="10">
        <f t="shared" si="3"/>
        <v>0</v>
      </c>
    </row>
    <row r="210" spans="1:9" ht="27" customHeight="1" x14ac:dyDescent="0.25">
      <c r="A210" s="3" t="s">
        <v>505</v>
      </c>
      <c r="B210" s="3"/>
      <c r="C210" s="3"/>
      <c r="D210" s="3"/>
      <c r="E210" s="3"/>
      <c r="F210" s="3" t="s">
        <v>506</v>
      </c>
      <c r="G210" s="27">
        <v>662354</v>
      </c>
      <c r="H210" s="27">
        <v>159114.1</v>
      </c>
      <c r="I210" s="5">
        <f t="shared" si="3"/>
        <v>0.24022516660275323</v>
      </c>
    </row>
    <row r="211" spans="1:9" ht="27" customHeight="1" x14ac:dyDescent="0.25">
      <c r="A211" s="7"/>
      <c r="B211" s="7" t="s">
        <v>507</v>
      </c>
      <c r="C211" s="7"/>
      <c r="D211" s="7"/>
      <c r="E211" s="7"/>
      <c r="F211" s="7" t="s">
        <v>508</v>
      </c>
      <c r="G211" s="31">
        <v>662354</v>
      </c>
      <c r="H211" s="31">
        <v>157714.1</v>
      </c>
      <c r="I211" s="10">
        <f t="shared" si="3"/>
        <v>0.23811149324983319</v>
      </c>
    </row>
    <row r="212" spans="1:9" ht="27" customHeight="1" x14ac:dyDescent="0.25">
      <c r="A212" s="28" t="s">
        <v>118</v>
      </c>
      <c r="B212" s="28" t="s">
        <v>118</v>
      </c>
      <c r="C212" s="28" t="s">
        <v>118</v>
      </c>
      <c r="D212" s="28" t="s">
        <v>404</v>
      </c>
      <c r="E212" s="28" t="s">
        <v>272</v>
      </c>
      <c r="F212" s="28" t="s">
        <v>405</v>
      </c>
      <c r="G212" s="30">
        <v>15000</v>
      </c>
      <c r="H212" s="30">
        <v>7900.1</v>
      </c>
      <c r="I212" s="10">
        <f t="shared" si="3"/>
        <v>0.52667333333333333</v>
      </c>
    </row>
    <row r="213" spans="1:9" ht="14.25" customHeight="1" x14ac:dyDescent="0.25">
      <c r="A213" s="28" t="s">
        <v>118</v>
      </c>
      <c r="B213" s="28" t="s">
        <v>118</v>
      </c>
      <c r="C213" s="28" t="s">
        <v>118</v>
      </c>
      <c r="D213" s="28" t="s">
        <v>296</v>
      </c>
      <c r="E213" s="28" t="s">
        <v>272</v>
      </c>
      <c r="F213" s="28" t="s">
        <v>297</v>
      </c>
      <c r="G213" s="30">
        <v>0</v>
      </c>
      <c r="H213" s="30">
        <v>2460</v>
      </c>
      <c r="I213" s="10">
        <f t="shared" si="3"/>
        <v>0</v>
      </c>
    </row>
    <row r="214" spans="1:9" ht="52.9" customHeight="1" x14ac:dyDescent="0.25">
      <c r="A214" s="28" t="s">
        <v>118</v>
      </c>
      <c r="B214" s="28" t="s">
        <v>118</v>
      </c>
      <c r="C214" s="28" t="s">
        <v>118</v>
      </c>
      <c r="D214" s="28" t="s">
        <v>509</v>
      </c>
      <c r="E214" s="28" t="s">
        <v>125</v>
      </c>
      <c r="F214" s="28" t="s">
        <v>510</v>
      </c>
      <c r="G214" s="30">
        <v>647354</v>
      </c>
      <c r="H214" s="30">
        <v>147354</v>
      </c>
      <c r="I214" s="10">
        <f t="shared" si="3"/>
        <v>0.22762507067230603</v>
      </c>
    </row>
    <row r="215" spans="1:9" ht="14.25" customHeight="1" x14ac:dyDescent="0.25">
      <c r="A215" s="7"/>
      <c r="B215" s="7" t="s">
        <v>511</v>
      </c>
      <c r="C215" s="7"/>
      <c r="D215" s="7"/>
      <c r="E215" s="7"/>
      <c r="F215" s="7" t="s">
        <v>275</v>
      </c>
      <c r="G215" s="31">
        <v>0</v>
      </c>
      <c r="H215" s="31">
        <v>1400</v>
      </c>
      <c r="I215" s="10">
        <f t="shared" si="3"/>
        <v>0</v>
      </c>
    </row>
    <row r="216" spans="1:9" ht="14.25" customHeight="1" x14ac:dyDescent="0.25">
      <c r="A216" s="28" t="s">
        <v>118</v>
      </c>
      <c r="B216" s="28" t="s">
        <v>118</v>
      </c>
      <c r="C216" s="28" t="s">
        <v>118</v>
      </c>
      <c r="D216" s="28" t="s">
        <v>404</v>
      </c>
      <c r="E216" s="28" t="s">
        <v>272</v>
      </c>
      <c r="F216" s="28" t="s">
        <v>405</v>
      </c>
      <c r="G216" s="30">
        <v>0</v>
      </c>
      <c r="H216" s="30">
        <v>1400</v>
      </c>
      <c r="I216" s="10">
        <f t="shared" si="3"/>
        <v>0</v>
      </c>
    </row>
    <row r="217" spans="1:9" ht="14.25" customHeight="1" x14ac:dyDescent="0.25">
      <c r="A217" s="3" t="s">
        <v>512</v>
      </c>
      <c r="B217" s="3"/>
      <c r="C217" s="3"/>
      <c r="D217" s="3"/>
      <c r="E217" s="3"/>
      <c r="F217" s="3" t="s">
        <v>513</v>
      </c>
      <c r="G217" s="27">
        <v>30000</v>
      </c>
      <c r="H217" s="27">
        <v>0</v>
      </c>
      <c r="I217" s="5">
        <f t="shared" si="3"/>
        <v>0</v>
      </c>
    </row>
    <row r="218" spans="1:9" ht="14.25" customHeight="1" x14ac:dyDescent="0.25">
      <c r="A218" s="7"/>
      <c r="B218" s="7" t="s">
        <v>514</v>
      </c>
      <c r="C218" s="7"/>
      <c r="D218" s="7"/>
      <c r="E218" s="7"/>
      <c r="F218" s="7" t="s">
        <v>275</v>
      </c>
      <c r="G218" s="31">
        <v>30000</v>
      </c>
      <c r="H218" s="31">
        <v>0</v>
      </c>
      <c r="I218" s="10">
        <f t="shared" si="3"/>
        <v>0</v>
      </c>
    </row>
    <row r="219" spans="1:9" ht="39.950000000000003" customHeight="1" x14ac:dyDescent="0.25">
      <c r="A219" s="28" t="s">
        <v>118</v>
      </c>
      <c r="B219" s="28" t="s">
        <v>118</v>
      </c>
      <c r="C219" s="28" t="s">
        <v>118</v>
      </c>
      <c r="D219" s="28" t="s">
        <v>312</v>
      </c>
      <c r="E219" s="28" t="s">
        <v>272</v>
      </c>
      <c r="F219" s="28" t="s">
        <v>316</v>
      </c>
      <c r="G219" s="30">
        <v>30000</v>
      </c>
      <c r="H219" s="30">
        <v>0</v>
      </c>
      <c r="I219" s="10">
        <f t="shared" si="3"/>
        <v>0</v>
      </c>
    </row>
    <row r="220" spans="1:9" ht="27" customHeight="1" x14ac:dyDescent="0.25">
      <c r="A220" s="3"/>
      <c r="B220" s="3"/>
      <c r="C220" s="3"/>
      <c r="D220" s="3"/>
      <c r="E220" s="3"/>
      <c r="F220" s="3" t="s">
        <v>515</v>
      </c>
      <c r="G220" s="27">
        <v>40558858.539999999</v>
      </c>
      <c r="H220" s="27">
        <v>16548679.880000001</v>
      </c>
      <c r="I220" s="5">
        <f t="shared" si="3"/>
        <v>0.40801641061173716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02"/>
  <sheetViews>
    <sheetView workbookViewId="0">
      <pane xSplit="1" ySplit="1" topLeftCell="B89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2" width="14.28515625" customWidth="1"/>
    <col min="3" max="3" width="14.28515625" hidden="1" customWidth="1"/>
    <col min="4" max="5" width="14.28515625" customWidth="1"/>
    <col min="6" max="6" width="57.140625" customWidth="1"/>
    <col min="7" max="9" width="14.28515625" customWidth="1"/>
  </cols>
  <sheetData>
    <row r="1" spans="1:9" ht="22.5" x14ac:dyDescent="0.25">
      <c r="A1" s="1" t="s">
        <v>259</v>
      </c>
      <c r="B1" s="1" t="s">
        <v>260</v>
      </c>
      <c r="C1" s="1" t="s">
        <v>261</v>
      </c>
      <c r="D1" s="1" t="s">
        <v>262</v>
      </c>
      <c r="E1" s="1" t="s">
        <v>263</v>
      </c>
      <c r="F1" s="1" t="s">
        <v>264</v>
      </c>
      <c r="G1" s="1" t="s">
        <v>265</v>
      </c>
      <c r="H1" s="1" t="s">
        <v>217</v>
      </c>
      <c r="I1" s="1" t="s">
        <v>266</v>
      </c>
    </row>
    <row r="2" spans="1:9" ht="27" customHeight="1" x14ac:dyDescent="0.25">
      <c r="A2" s="3" t="s">
        <v>267</v>
      </c>
      <c r="B2" s="3"/>
      <c r="C2" s="3"/>
      <c r="D2" s="3"/>
      <c r="E2" s="3"/>
      <c r="F2" s="3" t="s">
        <v>268</v>
      </c>
      <c r="G2" s="27">
        <v>404447.08</v>
      </c>
      <c r="H2" s="27">
        <v>372761.83</v>
      </c>
      <c r="I2" s="5">
        <f t="shared" ref="I2:I65" si="0">IF($G2=0,0,$H2/$G2)</f>
        <v>0.92165785941636669</v>
      </c>
    </row>
    <row r="3" spans="1:9" ht="27" customHeight="1" x14ac:dyDescent="0.25">
      <c r="A3" s="7"/>
      <c r="B3" s="7" t="s">
        <v>274</v>
      </c>
      <c r="C3" s="7"/>
      <c r="D3" s="7"/>
      <c r="E3" s="7"/>
      <c r="F3" s="7" t="s">
        <v>275</v>
      </c>
      <c r="G3" s="31">
        <v>404447.08</v>
      </c>
      <c r="H3" s="31">
        <v>372761.83</v>
      </c>
      <c r="I3" s="10">
        <f t="shared" si="0"/>
        <v>0.92165785941636669</v>
      </c>
    </row>
    <row r="4" spans="1:9" ht="39.950000000000003" customHeight="1" x14ac:dyDescent="0.25">
      <c r="A4" s="28" t="s">
        <v>118</v>
      </c>
      <c r="B4" s="28" t="s">
        <v>118</v>
      </c>
      <c r="C4" s="28" t="s">
        <v>118</v>
      </c>
      <c r="D4" s="28" t="s">
        <v>276</v>
      </c>
      <c r="E4" s="28" t="s">
        <v>272</v>
      </c>
      <c r="F4" s="28" t="s">
        <v>277</v>
      </c>
      <c r="G4" s="30">
        <v>15000</v>
      </c>
      <c r="H4" s="30">
        <v>10562.25</v>
      </c>
      <c r="I4" s="10">
        <f t="shared" si="0"/>
        <v>0.70415000000000005</v>
      </c>
    </row>
    <row r="5" spans="1:9" ht="39.950000000000003" customHeight="1" x14ac:dyDescent="0.25">
      <c r="A5" s="28" t="s">
        <v>118</v>
      </c>
      <c r="B5" s="28" t="s">
        <v>118</v>
      </c>
      <c r="C5" s="28" t="s">
        <v>118</v>
      </c>
      <c r="D5" s="28" t="s">
        <v>280</v>
      </c>
      <c r="E5" s="28" t="s">
        <v>272</v>
      </c>
      <c r="F5" s="28" t="s">
        <v>281</v>
      </c>
      <c r="G5" s="30">
        <v>362199.58</v>
      </c>
      <c r="H5" s="30">
        <v>362199.58</v>
      </c>
      <c r="I5" s="10">
        <f t="shared" si="0"/>
        <v>1</v>
      </c>
    </row>
    <row r="6" spans="1:9" ht="39.950000000000003" customHeight="1" x14ac:dyDescent="0.25">
      <c r="A6" s="28" t="s">
        <v>118</v>
      </c>
      <c r="B6" s="28" t="s">
        <v>118</v>
      </c>
      <c r="C6" s="28" t="s">
        <v>118</v>
      </c>
      <c r="D6" s="28" t="s">
        <v>282</v>
      </c>
      <c r="E6" s="28" t="s">
        <v>272</v>
      </c>
      <c r="F6" s="28" t="s">
        <v>283</v>
      </c>
      <c r="G6" s="30">
        <v>27247.5</v>
      </c>
      <c r="H6" s="30">
        <v>0</v>
      </c>
      <c r="I6" s="10">
        <f t="shared" si="0"/>
        <v>0</v>
      </c>
    </row>
    <row r="7" spans="1:9" ht="14.25" customHeight="1" x14ac:dyDescent="0.25">
      <c r="A7" s="3" t="s">
        <v>284</v>
      </c>
      <c r="B7" s="3"/>
      <c r="C7" s="3"/>
      <c r="D7" s="3"/>
      <c r="E7" s="3"/>
      <c r="F7" s="3" t="s">
        <v>285</v>
      </c>
      <c r="G7" s="27">
        <v>0</v>
      </c>
      <c r="H7" s="27">
        <v>0</v>
      </c>
      <c r="I7" s="5">
        <f t="shared" si="0"/>
        <v>0</v>
      </c>
    </row>
    <row r="8" spans="1:9" ht="14.25" customHeight="1" x14ac:dyDescent="0.25">
      <c r="A8" s="7"/>
      <c r="B8" s="7" t="s">
        <v>286</v>
      </c>
      <c r="C8" s="7"/>
      <c r="D8" s="7"/>
      <c r="E8" s="7"/>
      <c r="F8" s="7" t="s">
        <v>287</v>
      </c>
      <c r="G8" s="31">
        <v>0</v>
      </c>
      <c r="H8" s="31">
        <v>0</v>
      </c>
      <c r="I8" s="10">
        <f t="shared" si="0"/>
        <v>0</v>
      </c>
    </row>
    <row r="9" spans="1:9" ht="14.25" customHeight="1" x14ac:dyDescent="0.25">
      <c r="A9" s="28" t="s">
        <v>118</v>
      </c>
      <c r="B9" s="28" t="s">
        <v>118</v>
      </c>
      <c r="C9" s="28" t="s">
        <v>118</v>
      </c>
      <c r="D9" s="28" t="s">
        <v>290</v>
      </c>
      <c r="E9" s="28" t="s">
        <v>272</v>
      </c>
      <c r="F9" s="28" t="s">
        <v>291</v>
      </c>
      <c r="G9" s="30">
        <v>0</v>
      </c>
      <c r="H9" s="30">
        <v>0</v>
      </c>
      <c r="I9" s="10">
        <f t="shared" si="0"/>
        <v>0</v>
      </c>
    </row>
    <row r="10" spans="1:9" ht="14.25" customHeight="1" x14ac:dyDescent="0.25">
      <c r="A10" s="3" t="s">
        <v>292</v>
      </c>
      <c r="B10" s="3"/>
      <c r="C10" s="3"/>
      <c r="D10" s="3"/>
      <c r="E10" s="3"/>
      <c r="F10" s="3" t="s">
        <v>293</v>
      </c>
      <c r="G10" s="27">
        <v>2000</v>
      </c>
      <c r="H10" s="27">
        <v>1237.7</v>
      </c>
      <c r="I10" s="5">
        <f t="shared" si="0"/>
        <v>0.61885000000000001</v>
      </c>
    </row>
    <row r="11" spans="1:9" ht="14.25" customHeight="1" x14ac:dyDescent="0.25">
      <c r="A11" s="7"/>
      <c r="B11" s="7" t="s">
        <v>294</v>
      </c>
      <c r="C11" s="7"/>
      <c r="D11" s="7"/>
      <c r="E11" s="7"/>
      <c r="F11" s="7" t="s">
        <v>295</v>
      </c>
      <c r="G11" s="31">
        <v>2000</v>
      </c>
      <c r="H11" s="31">
        <v>1237.7</v>
      </c>
      <c r="I11" s="10">
        <f t="shared" si="0"/>
        <v>0.61885000000000001</v>
      </c>
    </row>
    <row r="12" spans="1:9" ht="14.25" customHeight="1" x14ac:dyDescent="0.25">
      <c r="A12" s="28" t="s">
        <v>118</v>
      </c>
      <c r="B12" s="28" t="s">
        <v>118</v>
      </c>
      <c r="C12" s="28" t="s">
        <v>118</v>
      </c>
      <c r="D12" s="28" t="s">
        <v>290</v>
      </c>
      <c r="E12" s="28" t="s">
        <v>272</v>
      </c>
      <c r="F12" s="28" t="s">
        <v>291</v>
      </c>
      <c r="G12" s="30">
        <v>0</v>
      </c>
      <c r="H12" s="30">
        <v>1.68</v>
      </c>
      <c r="I12" s="10">
        <f t="shared" si="0"/>
        <v>0</v>
      </c>
    </row>
    <row r="13" spans="1:9" ht="14.25" customHeight="1" x14ac:dyDescent="0.25">
      <c r="A13" s="28" t="s">
        <v>118</v>
      </c>
      <c r="B13" s="28" t="s">
        <v>118</v>
      </c>
      <c r="C13" s="28" t="s">
        <v>118</v>
      </c>
      <c r="D13" s="28" t="s">
        <v>296</v>
      </c>
      <c r="E13" s="28" t="s">
        <v>272</v>
      </c>
      <c r="F13" s="28" t="s">
        <v>297</v>
      </c>
      <c r="G13" s="30">
        <v>2000</v>
      </c>
      <c r="H13" s="30">
        <v>1236.02</v>
      </c>
      <c r="I13" s="10">
        <f t="shared" si="0"/>
        <v>0.61800999999999995</v>
      </c>
    </row>
    <row r="14" spans="1:9" ht="27" customHeight="1" x14ac:dyDescent="0.25">
      <c r="A14" s="3" t="s">
        <v>298</v>
      </c>
      <c r="B14" s="3"/>
      <c r="C14" s="3"/>
      <c r="D14" s="3"/>
      <c r="E14" s="3"/>
      <c r="F14" s="3" t="s">
        <v>299</v>
      </c>
      <c r="G14" s="27">
        <v>4100</v>
      </c>
      <c r="H14" s="27">
        <v>4663.22</v>
      </c>
      <c r="I14" s="5">
        <f t="shared" si="0"/>
        <v>1.1373707317073172</v>
      </c>
    </row>
    <row r="15" spans="1:9" ht="14.25" customHeight="1" x14ac:dyDescent="0.25">
      <c r="A15" s="7"/>
      <c r="B15" s="7" t="s">
        <v>300</v>
      </c>
      <c r="C15" s="7"/>
      <c r="D15" s="7"/>
      <c r="E15" s="7"/>
      <c r="F15" s="7" t="s">
        <v>301</v>
      </c>
      <c r="G15" s="31">
        <v>0</v>
      </c>
      <c r="H15" s="31">
        <v>1950</v>
      </c>
      <c r="I15" s="10">
        <f t="shared" si="0"/>
        <v>0</v>
      </c>
    </row>
    <row r="16" spans="1:9" ht="14.25" customHeight="1" x14ac:dyDescent="0.25">
      <c r="A16" s="28" t="s">
        <v>118</v>
      </c>
      <c r="B16" s="28" t="s">
        <v>118</v>
      </c>
      <c r="C16" s="28" t="s">
        <v>118</v>
      </c>
      <c r="D16" s="28" t="s">
        <v>302</v>
      </c>
      <c r="E16" s="28" t="s">
        <v>272</v>
      </c>
      <c r="F16" s="28" t="s">
        <v>303</v>
      </c>
      <c r="G16" s="30">
        <v>0</v>
      </c>
      <c r="H16" s="30">
        <v>1950</v>
      </c>
      <c r="I16" s="10">
        <f t="shared" si="0"/>
        <v>0</v>
      </c>
    </row>
    <row r="17" spans="1:9" ht="27" customHeight="1" x14ac:dyDescent="0.25">
      <c r="A17" s="7"/>
      <c r="B17" s="7" t="s">
        <v>308</v>
      </c>
      <c r="C17" s="7"/>
      <c r="D17" s="7"/>
      <c r="E17" s="7"/>
      <c r="F17" s="7" t="s">
        <v>309</v>
      </c>
      <c r="G17" s="31">
        <v>4100</v>
      </c>
      <c r="H17" s="31">
        <v>2713.22</v>
      </c>
      <c r="I17" s="10">
        <f t="shared" si="0"/>
        <v>0.661760975609756</v>
      </c>
    </row>
    <row r="18" spans="1:9" ht="27" customHeight="1" x14ac:dyDescent="0.25">
      <c r="A18" s="28" t="s">
        <v>118</v>
      </c>
      <c r="B18" s="28" t="s">
        <v>118</v>
      </c>
      <c r="C18" s="28" t="s">
        <v>118</v>
      </c>
      <c r="D18" s="28" t="s">
        <v>310</v>
      </c>
      <c r="E18" s="28" t="s">
        <v>272</v>
      </c>
      <c r="F18" s="28" t="s">
        <v>311</v>
      </c>
      <c r="G18" s="30">
        <v>0</v>
      </c>
      <c r="H18" s="30">
        <v>2689.83</v>
      </c>
      <c r="I18" s="10">
        <f t="shared" si="0"/>
        <v>0</v>
      </c>
    </row>
    <row r="19" spans="1:9" ht="39.950000000000003" customHeight="1" x14ac:dyDescent="0.25">
      <c r="A19" s="28" t="s">
        <v>118</v>
      </c>
      <c r="B19" s="28" t="s">
        <v>118</v>
      </c>
      <c r="C19" s="28" t="s">
        <v>118</v>
      </c>
      <c r="D19" s="28" t="s">
        <v>276</v>
      </c>
      <c r="E19" s="28" t="s">
        <v>272</v>
      </c>
      <c r="F19" s="28" t="s">
        <v>277</v>
      </c>
      <c r="G19" s="30">
        <v>4100</v>
      </c>
      <c r="H19" s="30">
        <v>0</v>
      </c>
      <c r="I19" s="10">
        <f t="shared" si="0"/>
        <v>0</v>
      </c>
    </row>
    <row r="20" spans="1:9" ht="14.25" customHeight="1" x14ac:dyDescent="0.25">
      <c r="A20" s="28" t="s">
        <v>118</v>
      </c>
      <c r="B20" s="28" t="s">
        <v>118</v>
      </c>
      <c r="C20" s="28" t="s">
        <v>118</v>
      </c>
      <c r="D20" s="28" t="s">
        <v>290</v>
      </c>
      <c r="E20" s="28" t="s">
        <v>272</v>
      </c>
      <c r="F20" s="28" t="s">
        <v>291</v>
      </c>
      <c r="G20" s="30">
        <v>0</v>
      </c>
      <c r="H20" s="30">
        <v>23.39</v>
      </c>
      <c r="I20" s="10">
        <f t="shared" si="0"/>
        <v>0</v>
      </c>
    </row>
    <row r="21" spans="1:9" ht="27" customHeight="1" x14ac:dyDescent="0.25">
      <c r="A21" s="3" t="s">
        <v>321</v>
      </c>
      <c r="B21" s="3"/>
      <c r="C21" s="3"/>
      <c r="D21" s="3"/>
      <c r="E21" s="3"/>
      <c r="F21" s="3" t="s">
        <v>322</v>
      </c>
      <c r="G21" s="27">
        <v>26000</v>
      </c>
      <c r="H21" s="27">
        <v>62977.67</v>
      </c>
      <c r="I21" s="5">
        <f t="shared" si="0"/>
        <v>2.4222180769230768</v>
      </c>
    </row>
    <row r="22" spans="1:9" ht="27" customHeight="1" x14ac:dyDescent="0.25">
      <c r="A22" s="7"/>
      <c r="B22" s="7" t="s">
        <v>323</v>
      </c>
      <c r="C22" s="7"/>
      <c r="D22" s="7"/>
      <c r="E22" s="7"/>
      <c r="F22" s="7" t="s">
        <v>324</v>
      </c>
      <c r="G22" s="31">
        <v>21000</v>
      </c>
      <c r="H22" s="31">
        <v>59125.83</v>
      </c>
      <c r="I22" s="10">
        <f t="shared" si="0"/>
        <v>2.8155157142857146</v>
      </c>
    </row>
    <row r="23" spans="1:9" ht="14.25" customHeight="1" x14ac:dyDescent="0.25">
      <c r="A23" s="28" t="s">
        <v>118</v>
      </c>
      <c r="B23" s="28" t="s">
        <v>118</v>
      </c>
      <c r="C23" s="28" t="s">
        <v>118</v>
      </c>
      <c r="D23" s="28" t="s">
        <v>325</v>
      </c>
      <c r="E23" s="28" t="s">
        <v>272</v>
      </c>
      <c r="F23" s="28" t="s">
        <v>326</v>
      </c>
      <c r="G23" s="30">
        <v>0</v>
      </c>
      <c r="H23" s="30">
        <v>3957.42</v>
      </c>
      <c r="I23" s="10">
        <f t="shared" si="0"/>
        <v>0</v>
      </c>
    </row>
    <row r="24" spans="1:9" ht="14.25" customHeight="1" x14ac:dyDescent="0.25">
      <c r="A24" s="28" t="s">
        <v>118</v>
      </c>
      <c r="B24" s="28" t="s">
        <v>118</v>
      </c>
      <c r="C24" s="28" t="s">
        <v>118</v>
      </c>
      <c r="D24" s="28" t="s">
        <v>327</v>
      </c>
      <c r="E24" s="28" t="s">
        <v>272</v>
      </c>
      <c r="F24" s="28" t="s">
        <v>328</v>
      </c>
      <c r="G24" s="30">
        <v>0</v>
      </c>
      <c r="H24" s="30">
        <v>0</v>
      </c>
      <c r="I24" s="10">
        <f t="shared" si="0"/>
        <v>0</v>
      </c>
    </row>
    <row r="25" spans="1:9" ht="14.25" customHeight="1" x14ac:dyDescent="0.25">
      <c r="A25" s="28" t="s">
        <v>118</v>
      </c>
      <c r="B25" s="28" t="s">
        <v>118</v>
      </c>
      <c r="C25" s="28" t="s">
        <v>118</v>
      </c>
      <c r="D25" s="28" t="s">
        <v>329</v>
      </c>
      <c r="E25" s="28" t="s">
        <v>272</v>
      </c>
      <c r="F25" s="28" t="s">
        <v>330</v>
      </c>
      <c r="G25" s="30">
        <v>0</v>
      </c>
      <c r="H25" s="30">
        <v>48</v>
      </c>
      <c r="I25" s="10">
        <f t="shared" si="0"/>
        <v>0</v>
      </c>
    </row>
    <row r="26" spans="1:9" ht="39.950000000000003" customHeight="1" x14ac:dyDescent="0.25">
      <c r="A26" s="28" t="s">
        <v>118</v>
      </c>
      <c r="B26" s="28" t="s">
        <v>118</v>
      </c>
      <c r="C26" s="28" t="s">
        <v>118</v>
      </c>
      <c r="D26" s="28" t="s">
        <v>276</v>
      </c>
      <c r="E26" s="28" t="s">
        <v>272</v>
      </c>
      <c r="F26" s="28" t="s">
        <v>277</v>
      </c>
      <c r="G26" s="30">
        <v>21000</v>
      </c>
      <c r="H26" s="30">
        <v>22622.71</v>
      </c>
      <c r="I26" s="10">
        <f t="shared" si="0"/>
        <v>1.0772719047619048</v>
      </c>
    </row>
    <row r="27" spans="1:9" ht="14.25" customHeight="1" x14ac:dyDescent="0.25">
      <c r="A27" s="28" t="s">
        <v>118</v>
      </c>
      <c r="B27" s="28" t="s">
        <v>118</v>
      </c>
      <c r="C27" s="28" t="s">
        <v>118</v>
      </c>
      <c r="D27" s="28" t="s">
        <v>290</v>
      </c>
      <c r="E27" s="28" t="s">
        <v>272</v>
      </c>
      <c r="F27" s="28" t="s">
        <v>291</v>
      </c>
      <c r="G27" s="30">
        <v>0</v>
      </c>
      <c r="H27" s="30">
        <v>75.45</v>
      </c>
      <c r="I27" s="10">
        <f t="shared" si="0"/>
        <v>0</v>
      </c>
    </row>
    <row r="28" spans="1:9" ht="14.25" customHeight="1" x14ac:dyDescent="0.25">
      <c r="A28" s="28" t="s">
        <v>118</v>
      </c>
      <c r="B28" s="28" t="s">
        <v>118</v>
      </c>
      <c r="C28" s="28" t="s">
        <v>118</v>
      </c>
      <c r="D28" s="28" t="s">
        <v>331</v>
      </c>
      <c r="E28" s="28" t="s">
        <v>272</v>
      </c>
      <c r="F28" s="28" t="s">
        <v>332</v>
      </c>
      <c r="G28" s="30">
        <v>0</v>
      </c>
      <c r="H28" s="30">
        <v>2835.1</v>
      </c>
      <c r="I28" s="10">
        <f t="shared" si="0"/>
        <v>0</v>
      </c>
    </row>
    <row r="29" spans="1:9" ht="14.25" customHeight="1" x14ac:dyDescent="0.25">
      <c r="A29" s="28" t="s">
        <v>118</v>
      </c>
      <c r="B29" s="28" t="s">
        <v>118</v>
      </c>
      <c r="C29" s="28" t="s">
        <v>118</v>
      </c>
      <c r="D29" s="28" t="s">
        <v>296</v>
      </c>
      <c r="E29" s="28" t="s">
        <v>272</v>
      </c>
      <c r="F29" s="28" t="s">
        <v>297</v>
      </c>
      <c r="G29" s="30">
        <v>0</v>
      </c>
      <c r="H29" s="30">
        <v>29587.15</v>
      </c>
      <c r="I29" s="10">
        <f t="shared" si="0"/>
        <v>0</v>
      </c>
    </row>
    <row r="30" spans="1:9" ht="14.25" customHeight="1" x14ac:dyDescent="0.25">
      <c r="A30" s="7"/>
      <c r="B30" s="7" t="s">
        <v>333</v>
      </c>
      <c r="C30" s="7"/>
      <c r="D30" s="7"/>
      <c r="E30" s="7"/>
      <c r="F30" s="7" t="s">
        <v>334</v>
      </c>
      <c r="G30" s="31">
        <v>5000</v>
      </c>
      <c r="H30" s="31">
        <v>3851.84</v>
      </c>
      <c r="I30" s="10">
        <f t="shared" si="0"/>
        <v>0.77036800000000005</v>
      </c>
    </row>
    <row r="31" spans="1:9" ht="39.950000000000003" customHeight="1" x14ac:dyDescent="0.25">
      <c r="A31" s="28" t="s">
        <v>118</v>
      </c>
      <c r="B31" s="28" t="s">
        <v>118</v>
      </c>
      <c r="C31" s="28" t="s">
        <v>118</v>
      </c>
      <c r="D31" s="28" t="s">
        <v>276</v>
      </c>
      <c r="E31" s="28" t="s">
        <v>272</v>
      </c>
      <c r="F31" s="28" t="s">
        <v>277</v>
      </c>
      <c r="G31" s="30">
        <v>5000</v>
      </c>
      <c r="H31" s="30">
        <v>3843.19</v>
      </c>
      <c r="I31" s="10">
        <f t="shared" si="0"/>
        <v>0.76863800000000004</v>
      </c>
    </row>
    <row r="32" spans="1:9" ht="14.25" customHeight="1" x14ac:dyDescent="0.25">
      <c r="A32" s="28" t="s">
        <v>118</v>
      </c>
      <c r="B32" s="28" t="s">
        <v>118</v>
      </c>
      <c r="C32" s="28" t="s">
        <v>118</v>
      </c>
      <c r="D32" s="28" t="s">
        <v>290</v>
      </c>
      <c r="E32" s="28" t="s">
        <v>272</v>
      </c>
      <c r="F32" s="28" t="s">
        <v>291</v>
      </c>
      <c r="G32" s="30">
        <v>0</v>
      </c>
      <c r="H32" s="30">
        <v>8.65</v>
      </c>
      <c r="I32" s="10">
        <f t="shared" si="0"/>
        <v>0</v>
      </c>
    </row>
    <row r="33" spans="1:9" ht="14.25" customHeight="1" x14ac:dyDescent="0.25">
      <c r="A33" s="3" t="s">
        <v>335</v>
      </c>
      <c r="B33" s="3"/>
      <c r="C33" s="3"/>
      <c r="D33" s="3"/>
      <c r="E33" s="3"/>
      <c r="F33" s="3" t="s">
        <v>336</v>
      </c>
      <c r="G33" s="27">
        <v>50000</v>
      </c>
      <c r="H33" s="27">
        <v>20031.63</v>
      </c>
      <c r="I33" s="5">
        <f t="shared" si="0"/>
        <v>0.40063260000000001</v>
      </c>
    </row>
    <row r="34" spans="1:9" ht="14.25" customHeight="1" x14ac:dyDescent="0.25">
      <c r="A34" s="7"/>
      <c r="B34" s="7" t="s">
        <v>337</v>
      </c>
      <c r="C34" s="7"/>
      <c r="D34" s="7"/>
      <c r="E34" s="7"/>
      <c r="F34" s="7" t="s">
        <v>338</v>
      </c>
      <c r="G34" s="31">
        <v>50000</v>
      </c>
      <c r="H34" s="31">
        <v>20031.63</v>
      </c>
      <c r="I34" s="10">
        <f t="shared" si="0"/>
        <v>0.40063260000000001</v>
      </c>
    </row>
    <row r="35" spans="1:9" ht="39.950000000000003" customHeight="1" x14ac:dyDescent="0.25">
      <c r="A35" s="28" t="s">
        <v>118</v>
      </c>
      <c r="B35" s="28" t="s">
        <v>118</v>
      </c>
      <c r="C35" s="28" t="s">
        <v>118</v>
      </c>
      <c r="D35" s="28" t="s">
        <v>276</v>
      </c>
      <c r="E35" s="28" t="s">
        <v>272</v>
      </c>
      <c r="F35" s="28" t="s">
        <v>277</v>
      </c>
      <c r="G35" s="30">
        <v>40000</v>
      </c>
      <c r="H35" s="30">
        <v>17392.54</v>
      </c>
      <c r="I35" s="10">
        <f t="shared" si="0"/>
        <v>0.43481350000000002</v>
      </c>
    </row>
    <row r="36" spans="1:9" ht="14.25" customHeight="1" x14ac:dyDescent="0.25">
      <c r="A36" s="28" t="s">
        <v>118</v>
      </c>
      <c r="B36" s="28" t="s">
        <v>118</v>
      </c>
      <c r="C36" s="28" t="s">
        <v>118</v>
      </c>
      <c r="D36" s="28" t="s">
        <v>296</v>
      </c>
      <c r="E36" s="28" t="s">
        <v>272</v>
      </c>
      <c r="F36" s="28" t="s">
        <v>297</v>
      </c>
      <c r="G36" s="30">
        <v>10000</v>
      </c>
      <c r="H36" s="30">
        <v>2639.09</v>
      </c>
      <c r="I36" s="10">
        <f t="shared" si="0"/>
        <v>0.263909</v>
      </c>
    </row>
    <row r="37" spans="1:9" ht="27" customHeight="1" x14ac:dyDescent="0.25">
      <c r="A37" s="3" t="s">
        <v>339</v>
      </c>
      <c r="B37" s="3"/>
      <c r="C37" s="3"/>
      <c r="D37" s="3"/>
      <c r="E37" s="3"/>
      <c r="F37" s="3" t="s">
        <v>340</v>
      </c>
      <c r="G37" s="27">
        <v>162157.45000000001</v>
      </c>
      <c r="H37" s="27">
        <v>153643.49</v>
      </c>
      <c r="I37" s="5">
        <f t="shared" si="0"/>
        <v>0.94749572097982537</v>
      </c>
    </row>
    <row r="38" spans="1:9" ht="27" customHeight="1" x14ac:dyDescent="0.25">
      <c r="A38" s="7"/>
      <c r="B38" s="7" t="s">
        <v>341</v>
      </c>
      <c r="C38" s="7"/>
      <c r="D38" s="7"/>
      <c r="E38" s="7"/>
      <c r="F38" s="7" t="s">
        <v>342</v>
      </c>
      <c r="G38" s="31">
        <v>33832</v>
      </c>
      <c r="H38" s="31">
        <v>23929.5</v>
      </c>
      <c r="I38" s="10">
        <f t="shared" si="0"/>
        <v>0.70730373610782693</v>
      </c>
    </row>
    <row r="39" spans="1:9" ht="39.950000000000003" customHeight="1" x14ac:dyDescent="0.25">
      <c r="A39" s="28" t="s">
        <v>118</v>
      </c>
      <c r="B39" s="28" t="s">
        <v>118</v>
      </c>
      <c r="C39" s="28" t="s">
        <v>118</v>
      </c>
      <c r="D39" s="28" t="s">
        <v>280</v>
      </c>
      <c r="E39" s="28" t="s">
        <v>272</v>
      </c>
      <c r="F39" s="28" t="s">
        <v>281</v>
      </c>
      <c r="G39" s="30">
        <v>33632</v>
      </c>
      <c r="H39" s="30">
        <v>23923.3</v>
      </c>
      <c r="I39" s="10">
        <f t="shared" si="0"/>
        <v>0.71132552331113219</v>
      </c>
    </row>
    <row r="40" spans="1:9" ht="27" customHeight="1" x14ac:dyDescent="0.25">
      <c r="A40" s="28" t="s">
        <v>118</v>
      </c>
      <c r="B40" s="28" t="s">
        <v>118</v>
      </c>
      <c r="C40" s="28" t="s">
        <v>118</v>
      </c>
      <c r="D40" s="28" t="s">
        <v>343</v>
      </c>
      <c r="E40" s="28" t="s">
        <v>272</v>
      </c>
      <c r="F40" s="28" t="s">
        <v>344</v>
      </c>
      <c r="G40" s="30">
        <v>200</v>
      </c>
      <c r="H40" s="30">
        <v>6.2</v>
      </c>
      <c r="I40" s="10">
        <f t="shared" si="0"/>
        <v>3.1E-2</v>
      </c>
    </row>
    <row r="41" spans="1:9" ht="27" customHeight="1" x14ac:dyDescent="0.25">
      <c r="A41" s="7"/>
      <c r="B41" s="7" t="s">
        <v>345</v>
      </c>
      <c r="C41" s="7"/>
      <c r="D41" s="7"/>
      <c r="E41" s="7"/>
      <c r="F41" s="7" t="s">
        <v>346</v>
      </c>
      <c r="G41" s="31">
        <v>128325.45</v>
      </c>
      <c r="H41" s="31">
        <v>129713.99</v>
      </c>
      <c r="I41" s="10">
        <f t="shared" si="0"/>
        <v>1.0108204568930015</v>
      </c>
    </row>
    <row r="42" spans="1:9" ht="14.25" customHeight="1" x14ac:dyDescent="0.25">
      <c r="A42" s="28" t="s">
        <v>118</v>
      </c>
      <c r="B42" s="28" t="s">
        <v>118</v>
      </c>
      <c r="C42" s="28" t="s">
        <v>118</v>
      </c>
      <c r="D42" s="28" t="s">
        <v>347</v>
      </c>
      <c r="E42" s="28" t="s">
        <v>272</v>
      </c>
      <c r="F42" s="28" t="s">
        <v>348</v>
      </c>
      <c r="G42" s="30">
        <v>0</v>
      </c>
      <c r="H42" s="30">
        <v>1070.01</v>
      </c>
      <c r="I42" s="10">
        <f t="shared" si="0"/>
        <v>0</v>
      </c>
    </row>
    <row r="43" spans="1:9" ht="14.25" customHeight="1" x14ac:dyDescent="0.25">
      <c r="A43" s="28" t="s">
        <v>118</v>
      </c>
      <c r="B43" s="28" t="s">
        <v>118</v>
      </c>
      <c r="C43" s="28" t="s">
        <v>118</v>
      </c>
      <c r="D43" s="28" t="s">
        <v>290</v>
      </c>
      <c r="E43" s="28" t="s">
        <v>272</v>
      </c>
      <c r="F43" s="28" t="s">
        <v>291</v>
      </c>
      <c r="G43" s="30">
        <v>0</v>
      </c>
      <c r="H43" s="30">
        <v>0</v>
      </c>
      <c r="I43" s="10">
        <f t="shared" si="0"/>
        <v>0</v>
      </c>
    </row>
    <row r="44" spans="1:9" ht="14.25" customHeight="1" x14ac:dyDescent="0.25">
      <c r="A44" s="28" t="s">
        <v>118</v>
      </c>
      <c r="B44" s="28" t="s">
        <v>118</v>
      </c>
      <c r="C44" s="28" t="s">
        <v>118</v>
      </c>
      <c r="D44" s="28" t="s">
        <v>296</v>
      </c>
      <c r="E44" s="28" t="s">
        <v>272</v>
      </c>
      <c r="F44" s="28" t="s">
        <v>297</v>
      </c>
      <c r="G44" s="30">
        <v>0</v>
      </c>
      <c r="H44" s="30">
        <v>318.52999999999997</v>
      </c>
      <c r="I44" s="10">
        <f t="shared" si="0"/>
        <v>0</v>
      </c>
    </row>
    <row r="45" spans="1:9" ht="52.9" customHeight="1" x14ac:dyDescent="0.25">
      <c r="A45" s="28" t="s">
        <v>118</v>
      </c>
      <c r="B45" s="28" t="s">
        <v>118</v>
      </c>
      <c r="C45" s="28" t="s">
        <v>118</v>
      </c>
      <c r="D45" s="28" t="s">
        <v>349</v>
      </c>
      <c r="E45" s="28" t="s">
        <v>116</v>
      </c>
      <c r="F45" s="28" t="s">
        <v>350</v>
      </c>
      <c r="G45" s="30">
        <v>128325.45</v>
      </c>
      <c r="H45" s="30">
        <v>128325.45</v>
      </c>
      <c r="I45" s="10">
        <f t="shared" si="0"/>
        <v>1</v>
      </c>
    </row>
    <row r="46" spans="1:9" ht="27" customHeight="1" x14ac:dyDescent="0.25">
      <c r="A46" s="3" t="s">
        <v>351</v>
      </c>
      <c r="B46" s="3"/>
      <c r="C46" s="3"/>
      <c r="D46" s="3"/>
      <c r="E46" s="3"/>
      <c r="F46" s="3" t="s">
        <v>352</v>
      </c>
      <c r="G46" s="27">
        <v>1119</v>
      </c>
      <c r="H46" s="27">
        <v>561</v>
      </c>
      <c r="I46" s="5">
        <f t="shared" si="0"/>
        <v>0.50134048257372654</v>
      </c>
    </row>
    <row r="47" spans="1:9" ht="27" customHeight="1" x14ac:dyDescent="0.25">
      <c r="A47" s="7"/>
      <c r="B47" s="7" t="s">
        <v>353</v>
      </c>
      <c r="C47" s="7"/>
      <c r="D47" s="7"/>
      <c r="E47" s="7"/>
      <c r="F47" s="7" t="s">
        <v>354</v>
      </c>
      <c r="G47" s="31">
        <v>1119</v>
      </c>
      <c r="H47" s="31">
        <v>561</v>
      </c>
      <c r="I47" s="10">
        <f t="shared" si="0"/>
        <v>0.50134048257372654</v>
      </c>
    </row>
    <row r="48" spans="1:9" ht="39.950000000000003" customHeight="1" x14ac:dyDescent="0.25">
      <c r="A48" s="28" t="s">
        <v>118</v>
      </c>
      <c r="B48" s="28" t="s">
        <v>118</v>
      </c>
      <c r="C48" s="28" t="s">
        <v>118</v>
      </c>
      <c r="D48" s="28" t="s">
        <v>280</v>
      </c>
      <c r="E48" s="28" t="s">
        <v>272</v>
      </c>
      <c r="F48" s="28" t="s">
        <v>281</v>
      </c>
      <c r="G48" s="30">
        <v>1119</v>
      </c>
      <c r="H48" s="30">
        <v>561</v>
      </c>
      <c r="I48" s="10">
        <f t="shared" si="0"/>
        <v>0.50134048257372654</v>
      </c>
    </row>
    <row r="49" spans="1:9" ht="27" customHeight="1" x14ac:dyDescent="0.25">
      <c r="A49" s="3" t="s">
        <v>355</v>
      </c>
      <c r="B49" s="3"/>
      <c r="C49" s="3"/>
      <c r="D49" s="3"/>
      <c r="E49" s="3"/>
      <c r="F49" s="3" t="s">
        <v>356</v>
      </c>
      <c r="G49" s="27">
        <v>53964.89</v>
      </c>
      <c r="H49" s="27">
        <v>56385.94</v>
      </c>
      <c r="I49" s="5">
        <f t="shared" si="0"/>
        <v>1.044863428796019</v>
      </c>
    </row>
    <row r="50" spans="1:9" ht="14.25" customHeight="1" x14ac:dyDescent="0.25">
      <c r="A50" s="7"/>
      <c r="B50" s="7" t="s">
        <v>357</v>
      </c>
      <c r="C50" s="7"/>
      <c r="D50" s="7"/>
      <c r="E50" s="7"/>
      <c r="F50" s="7" t="s">
        <v>358</v>
      </c>
      <c r="G50" s="31">
        <v>0</v>
      </c>
      <c r="H50" s="31">
        <v>2421.0500000000002</v>
      </c>
      <c r="I50" s="10">
        <f t="shared" si="0"/>
        <v>0</v>
      </c>
    </row>
    <row r="51" spans="1:9" ht="14.25" customHeight="1" x14ac:dyDescent="0.25">
      <c r="A51" s="28" t="s">
        <v>118</v>
      </c>
      <c r="B51" s="28" t="s">
        <v>118</v>
      </c>
      <c r="C51" s="28" t="s">
        <v>118</v>
      </c>
      <c r="D51" s="28" t="s">
        <v>359</v>
      </c>
      <c r="E51" s="28" t="s">
        <v>272</v>
      </c>
      <c r="F51" s="28" t="s">
        <v>360</v>
      </c>
      <c r="G51" s="30">
        <v>0</v>
      </c>
      <c r="H51" s="30">
        <v>2421.0500000000002</v>
      </c>
      <c r="I51" s="10">
        <f t="shared" si="0"/>
        <v>0</v>
      </c>
    </row>
    <row r="52" spans="1:9" ht="14.25" customHeight="1" x14ac:dyDescent="0.25">
      <c r="A52" s="7"/>
      <c r="B52" s="7" t="s">
        <v>361</v>
      </c>
      <c r="C52" s="7"/>
      <c r="D52" s="7"/>
      <c r="E52" s="7"/>
      <c r="F52" s="7" t="s">
        <v>275</v>
      </c>
      <c r="G52" s="31">
        <v>53964.89</v>
      </c>
      <c r="H52" s="31">
        <v>53964.89</v>
      </c>
      <c r="I52" s="10">
        <f t="shared" si="0"/>
        <v>1</v>
      </c>
    </row>
    <row r="53" spans="1:9" ht="14.25" customHeight="1" x14ac:dyDescent="0.25">
      <c r="A53" s="28" t="s">
        <v>118</v>
      </c>
      <c r="B53" s="28" t="s">
        <v>118</v>
      </c>
      <c r="C53" s="28" t="s">
        <v>118</v>
      </c>
      <c r="D53" s="28" t="s">
        <v>296</v>
      </c>
      <c r="E53" s="28" t="s">
        <v>272</v>
      </c>
      <c r="F53" s="28" t="s">
        <v>297</v>
      </c>
      <c r="G53" s="30">
        <v>53964.89</v>
      </c>
      <c r="H53" s="30">
        <v>53964.89</v>
      </c>
      <c r="I53" s="10">
        <f t="shared" si="0"/>
        <v>1</v>
      </c>
    </row>
    <row r="54" spans="1:9" ht="27" customHeight="1" x14ac:dyDescent="0.25">
      <c r="A54" s="3" t="s">
        <v>362</v>
      </c>
      <c r="B54" s="3"/>
      <c r="C54" s="3"/>
      <c r="D54" s="3"/>
      <c r="E54" s="3"/>
      <c r="F54" s="3" t="s">
        <v>363</v>
      </c>
      <c r="G54" s="27">
        <v>19508221.050000001</v>
      </c>
      <c r="H54" s="27">
        <v>6594951.1299999999</v>
      </c>
      <c r="I54" s="5">
        <f t="shared" si="0"/>
        <v>0.33806009851421076</v>
      </c>
    </row>
    <row r="55" spans="1:9" ht="14.25" customHeight="1" x14ac:dyDescent="0.25">
      <c r="A55" s="7"/>
      <c r="B55" s="7" t="s">
        <v>364</v>
      </c>
      <c r="C55" s="7"/>
      <c r="D55" s="7"/>
      <c r="E55" s="7"/>
      <c r="F55" s="7" t="s">
        <v>365</v>
      </c>
      <c r="G55" s="31">
        <v>10000</v>
      </c>
      <c r="H55" s="31">
        <v>4719.37</v>
      </c>
      <c r="I55" s="10">
        <f t="shared" si="0"/>
        <v>0.471937</v>
      </c>
    </row>
    <row r="56" spans="1:9" ht="27" customHeight="1" x14ac:dyDescent="0.25">
      <c r="A56" s="28" t="s">
        <v>118</v>
      </c>
      <c r="B56" s="28" t="s">
        <v>118</v>
      </c>
      <c r="C56" s="28" t="s">
        <v>118</v>
      </c>
      <c r="D56" s="28" t="s">
        <v>366</v>
      </c>
      <c r="E56" s="28" t="s">
        <v>272</v>
      </c>
      <c r="F56" s="28" t="s">
        <v>367</v>
      </c>
      <c r="G56" s="30">
        <v>10000</v>
      </c>
      <c r="H56" s="30">
        <v>4653.93</v>
      </c>
      <c r="I56" s="10">
        <f t="shared" si="0"/>
        <v>0.46539300000000006</v>
      </c>
    </row>
    <row r="57" spans="1:9" ht="14.25" customHeight="1" x14ac:dyDescent="0.25">
      <c r="A57" s="28" t="s">
        <v>118</v>
      </c>
      <c r="B57" s="28" t="s">
        <v>118</v>
      </c>
      <c r="C57" s="28" t="s">
        <v>118</v>
      </c>
      <c r="D57" s="28" t="s">
        <v>368</v>
      </c>
      <c r="E57" s="28" t="s">
        <v>272</v>
      </c>
      <c r="F57" s="28" t="s">
        <v>369</v>
      </c>
      <c r="G57" s="30">
        <v>0</v>
      </c>
      <c r="H57" s="30">
        <v>65.44</v>
      </c>
      <c r="I57" s="10">
        <f t="shared" si="0"/>
        <v>0</v>
      </c>
    </row>
    <row r="58" spans="1:9" ht="39.950000000000003" customHeight="1" x14ac:dyDescent="0.25">
      <c r="A58" s="7"/>
      <c r="B58" s="7" t="s">
        <v>370</v>
      </c>
      <c r="C58" s="7"/>
      <c r="D58" s="7"/>
      <c r="E58" s="7"/>
      <c r="F58" s="7" t="s">
        <v>371</v>
      </c>
      <c r="G58" s="31">
        <v>5992404</v>
      </c>
      <c r="H58" s="31">
        <v>2978814.15</v>
      </c>
      <c r="I58" s="10">
        <f t="shared" si="0"/>
        <v>0.49709835151301546</v>
      </c>
    </row>
    <row r="59" spans="1:9" ht="27" customHeight="1" x14ac:dyDescent="0.25">
      <c r="A59" s="28" t="s">
        <v>118</v>
      </c>
      <c r="B59" s="28" t="s">
        <v>118</v>
      </c>
      <c r="C59" s="28" t="s">
        <v>118</v>
      </c>
      <c r="D59" s="28" t="s">
        <v>372</v>
      </c>
      <c r="E59" s="28" t="s">
        <v>272</v>
      </c>
      <c r="F59" s="28" t="s">
        <v>373</v>
      </c>
      <c r="G59" s="30">
        <v>5700000</v>
      </c>
      <c r="H59" s="30">
        <v>2834367.65</v>
      </c>
      <c r="I59" s="10">
        <f t="shared" si="0"/>
        <v>0.49725748245614032</v>
      </c>
    </row>
    <row r="60" spans="1:9" ht="27" customHeight="1" x14ac:dyDescent="0.25">
      <c r="A60" s="28" t="s">
        <v>118</v>
      </c>
      <c r="B60" s="28" t="s">
        <v>118</v>
      </c>
      <c r="C60" s="28" t="s">
        <v>118</v>
      </c>
      <c r="D60" s="28" t="s">
        <v>374</v>
      </c>
      <c r="E60" s="28" t="s">
        <v>272</v>
      </c>
      <c r="F60" s="28" t="s">
        <v>375</v>
      </c>
      <c r="G60" s="30">
        <v>209000</v>
      </c>
      <c r="H60" s="30">
        <v>102843.5</v>
      </c>
      <c r="I60" s="10">
        <f t="shared" si="0"/>
        <v>0.49207416267942583</v>
      </c>
    </row>
    <row r="61" spans="1:9" ht="27" customHeight="1" x14ac:dyDescent="0.25">
      <c r="A61" s="28" t="s">
        <v>118</v>
      </c>
      <c r="B61" s="28" t="s">
        <v>118</v>
      </c>
      <c r="C61" s="28" t="s">
        <v>118</v>
      </c>
      <c r="D61" s="28" t="s">
        <v>376</v>
      </c>
      <c r="E61" s="28" t="s">
        <v>272</v>
      </c>
      <c r="F61" s="28" t="s">
        <v>377</v>
      </c>
      <c r="G61" s="30">
        <v>81804</v>
      </c>
      <c r="H61" s="30">
        <v>40424</v>
      </c>
      <c r="I61" s="10">
        <f t="shared" si="0"/>
        <v>0.4941567649503692</v>
      </c>
    </row>
    <row r="62" spans="1:9" ht="14.25" customHeight="1" x14ac:dyDescent="0.25">
      <c r="A62" s="28" t="s">
        <v>118</v>
      </c>
      <c r="B62" s="28" t="s">
        <v>118</v>
      </c>
      <c r="C62" s="28" t="s">
        <v>118</v>
      </c>
      <c r="D62" s="28" t="s">
        <v>378</v>
      </c>
      <c r="E62" s="28" t="s">
        <v>272</v>
      </c>
      <c r="F62" s="28" t="s">
        <v>379</v>
      </c>
      <c r="G62" s="30">
        <v>1600</v>
      </c>
      <c r="H62" s="30">
        <v>920</v>
      </c>
      <c r="I62" s="10">
        <f t="shared" si="0"/>
        <v>0.57499999999999996</v>
      </c>
    </row>
    <row r="63" spans="1:9" ht="14.25" customHeight="1" x14ac:dyDescent="0.25">
      <c r="A63" s="28" t="s">
        <v>118</v>
      </c>
      <c r="B63" s="28" t="s">
        <v>118</v>
      </c>
      <c r="C63" s="28" t="s">
        <v>118</v>
      </c>
      <c r="D63" s="28" t="s">
        <v>380</v>
      </c>
      <c r="E63" s="28" t="s">
        <v>272</v>
      </c>
      <c r="F63" s="28" t="s">
        <v>381</v>
      </c>
      <c r="G63" s="30">
        <v>0</v>
      </c>
      <c r="H63" s="30">
        <v>25</v>
      </c>
      <c r="I63" s="10">
        <f t="shared" si="0"/>
        <v>0</v>
      </c>
    </row>
    <row r="64" spans="1:9" ht="14.25" customHeight="1" x14ac:dyDescent="0.25">
      <c r="A64" s="28" t="s">
        <v>118</v>
      </c>
      <c r="B64" s="28" t="s">
        <v>118</v>
      </c>
      <c r="C64" s="28" t="s">
        <v>118</v>
      </c>
      <c r="D64" s="28" t="s">
        <v>329</v>
      </c>
      <c r="E64" s="28" t="s">
        <v>272</v>
      </c>
      <c r="F64" s="28" t="s">
        <v>330</v>
      </c>
      <c r="G64" s="30">
        <v>0</v>
      </c>
      <c r="H64" s="30">
        <v>48</v>
      </c>
      <c r="I64" s="10">
        <f t="shared" si="0"/>
        <v>0</v>
      </c>
    </row>
    <row r="65" spans="1:9" ht="14.25" customHeight="1" x14ac:dyDescent="0.25">
      <c r="A65" s="28" t="s">
        <v>118</v>
      </c>
      <c r="B65" s="28" t="s">
        <v>118</v>
      </c>
      <c r="C65" s="28" t="s">
        <v>118</v>
      </c>
      <c r="D65" s="28" t="s">
        <v>368</v>
      </c>
      <c r="E65" s="28" t="s">
        <v>272</v>
      </c>
      <c r="F65" s="28" t="s">
        <v>369</v>
      </c>
      <c r="G65" s="30">
        <v>0</v>
      </c>
      <c r="H65" s="30">
        <v>186</v>
      </c>
      <c r="I65" s="10">
        <f t="shared" si="0"/>
        <v>0</v>
      </c>
    </row>
    <row r="66" spans="1:9" ht="39.950000000000003" customHeight="1" x14ac:dyDescent="0.25">
      <c r="A66" s="7"/>
      <c r="B66" s="7" t="s">
        <v>382</v>
      </c>
      <c r="C66" s="7"/>
      <c r="D66" s="7"/>
      <c r="E66" s="7"/>
      <c r="F66" s="7" t="s">
        <v>383</v>
      </c>
      <c r="G66" s="31">
        <v>9441820.5500000007</v>
      </c>
      <c r="H66" s="31">
        <v>1481976.24</v>
      </c>
      <c r="I66" s="10">
        <f t="shared" ref="I66:I129" si="1">IF($G66=0,0,$H66/$G66)</f>
        <v>0.15695873821706979</v>
      </c>
    </row>
    <row r="67" spans="1:9" ht="27" customHeight="1" x14ac:dyDescent="0.25">
      <c r="A67" s="28" t="s">
        <v>118</v>
      </c>
      <c r="B67" s="28" t="s">
        <v>118</v>
      </c>
      <c r="C67" s="28" t="s">
        <v>118</v>
      </c>
      <c r="D67" s="28" t="s">
        <v>372</v>
      </c>
      <c r="E67" s="28" t="s">
        <v>272</v>
      </c>
      <c r="F67" s="28" t="s">
        <v>373</v>
      </c>
      <c r="G67" s="30">
        <v>1240000</v>
      </c>
      <c r="H67" s="30">
        <v>750501.52</v>
      </c>
      <c r="I67" s="10">
        <f t="shared" si="1"/>
        <v>0.60524316129032263</v>
      </c>
    </row>
    <row r="68" spans="1:9" ht="27" customHeight="1" x14ac:dyDescent="0.25">
      <c r="A68" s="28" t="s">
        <v>118</v>
      </c>
      <c r="B68" s="28" t="s">
        <v>118</v>
      </c>
      <c r="C68" s="28" t="s">
        <v>118</v>
      </c>
      <c r="D68" s="28" t="s">
        <v>374</v>
      </c>
      <c r="E68" s="28" t="s">
        <v>272</v>
      </c>
      <c r="F68" s="28" t="s">
        <v>375</v>
      </c>
      <c r="G68" s="30">
        <v>821250</v>
      </c>
      <c r="H68" s="30">
        <v>473794.57</v>
      </c>
      <c r="I68" s="10">
        <f t="shared" si="1"/>
        <v>0.57691880669710804</v>
      </c>
    </row>
    <row r="69" spans="1:9" ht="14.25" customHeight="1" x14ac:dyDescent="0.25">
      <c r="A69" s="28" t="s">
        <v>118</v>
      </c>
      <c r="B69" s="28" t="s">
        <v>118</v>
      </c>
      <c r="C69" s="28" t="s">
        <v>118</v>
      </c>
      <c r="D69" s="28" t="s">
        <v>376</v>
      </c>
      <c r="E69" s="28" t="s">
        <v>272</v>
      </c>
      <c r="F69" s="28" t="s">
        <v>377</v>
      </c>
      <c r="G69" s="30">
        <v>3000</v>
      </c>
      <c r="H69" s="30">
        <v>2118.69</v>
      </c>
      <c r="I69" s="10">
        <f t="shared" si="1"/>
        <v>0.70623000000000002</v>
      </c>
    </row>
    <row r="70" spans="1:9" ht="27" customHeight="1" x14ac:dyDescent="0.25">
      <c r="A70" s="28" t="s">
        <v>118</v>
      </c>
      <c r="B70" s="28" t="s">
        <v>118</v>
      </c>
      <c r="C70" s="28" t="s">
        <v>118</v>
      </c>
      <c r="D70" s="28" t="s">
        <v>378</v>
      </c>
      <c r="E70" s="28" t="s">
        <v>272</v>
      </c>
      <c r="F70" s="28" t="s">
        <v>379</v>
      </c>
      <c r="G70" s="30">
        <v>63000</v>
      </c>
      <c r="H70" s="30">
        <v>39185</v>
      </c>
      <c r="I70" s="10">
        <f t="shared" si="1"/>
        <v>0.62198412698412697</v>
      </c>
    </row>
    <row r="71" spans="1:9" ht="14.25" customHeight="1" x14ac:dyDescent="0.25">
      <c r="A71" s="28" t="s">
        <v>118</v>
      </c>
      <c r="B71" s="28" t="s">
        <v>118</v>
      </c>
      <c r="C71" s="28" t="s">
        <v>118</v>
      </c>
      <c r="D71" s="28" t="s">
        <v>384</v>
      </c>
      <c r="E71" s="28" t="s">
        <v>272</v>
      </c>
      <c r="F71" s="28" t="s">
        <v>385</v>
      </c>
      <c r="G71" s="30">
        <v>10000</v>
      </c>
      <c r="H71" s="30">
        <v>1107.08</v>
      </c>
      <c r="I71" s="10">
        <f t="shared" si="1"/>
        <v>0.11070799999999999</v>
      </c>
    </row>
    <row r="72" spans="1:9" ht="14.25" customHeight="1" x14ac:dyDescent="0.25">
      <c r="A72" s="28" t="s">
        <v>118</v>
      </c>
      <c r="B72" s="28" t="s">
        <v>118</v>
      </c>
      <c r="C72" s="28" t="s">
        <v>118</v>
      </c>
      <c r="D72" s="28" t="s">
        <v>386</v>
      </c>
      <c r="E72" s="28" t="s">
        <v>272</v>
      </c>
      <c r="F72" s="28" t="s">
        <v>387</v>
      </c>
      <c r="G72" s="30">
        <v>5000</v>
      </c>
      <c r="H72" s="30">
        <v>960</v>
      </c>
      <c r="I72" s="10">
        <f t="shared" si="1"/>
        <v>0.192</v>
      </c>
    </row>
    <row r="73" spans="1:9" ht="14.25" customHeight="1" x14ac:dyDescent="0.25">
      <c r="A73" s="28" t="s">
        <v>118</v>
      </c>
      <c r="B73" s="28" t="s">
        <v>118</v>
      </c>
      <c r="C73" s="28" t="s">
        <v>118</v>
      </c>
      <c r="D73" s="28" t="s">
        <v>380</v>
      </c>
      <c r="E73" s="28" t="s">
        <v>272</v>
      </c>
      <c r="F73" s="28" t="s">
        <v>381</v>
      </c>
      <c r="G73" s="30">
        <v>250000</v>
      </c>
      <c r="H73" s="30">
        <v>206796.89</v>
      </c>
      <c r="I73" s="10">
        <f t="shared" si="1"/>
        <v>0.82718756000000004</v>
      </c>
    </row>
    <row r="74" spans="1:9" ht="14.25" customHeight="1" x14ac:dyDescent="0.25">
      <c r="A74" s="28" t="s">
        <v>118</v>
      </c>
      <c r="B74" s="28" t="s">
        <v>118</v>
      </c>
      <c r="C74" s="28" t="s">
        <v>118</v>
      </c>
      <c r="D74" s="28" t="s">
        <v>329</v>
      </c>
      <c r="E74" s="28" t="s">
        <v>272</v>
      </c>
      <c r="F74" s="28" t="s">
        <v>330</v>
      </c>
      <c r="G74" s="30">
        <v>0</v>
      </c>
      <c r="H74" s="30">
        <v>2071.19</v>
      </c>
      <c r="I74" s="10">
        <f t="shared" si="1"/>
        <v>0</v>
      </c>
    </row>
    <row r="75" spans="1:9" ht="14.25" customHeight="1" x14ac:dyDescent="0.25">
      <c r="A75" s="28" t="s">
        <v>118</v>
      </c>
      <c r="B75" s="28" t="s">
        <v>118</v>
      </c>
      <c r="C75" s="28" t="s">
        <v>118</v>
      </c>
      <c r="D75" s="28" t="s">
        <v>388</v>
      </c>
      <c r="E75" s="28" t="s">
        <v>272</v>
      </c>
      <c r="F75" s="28" t="s">
        <v>389</v>
      </c>
      <c r="G75" s="30">
        <v>500</v>
      </c>
      <c r="H75" s="30">
        <v>78</v>
      </c>
      <c r="I75" s="10">
        <f t="shared" si="1"/>
        <v>0.156</v>
      </c>
    </row>
    <row r="76" spans="1:9" ht="14.25" customHeight="1" x14ac:dyDescent="0.25">
      <c r="A76" s="28" t="s">
        <v>118</v>
      </c>
      <c r="B76" s="28" t="s">
        <v>118</v>
      </c>
      <c r="C76" s="28" t="s">
        <v>118</v>
      </c>
      <c r="D76" s="28" t="s">
        <v>368</v>
      </c>
      <c r="E76" s="28" t="s">
        <v>272</v>
      </c>
      <c r="F76" s="28" t="s">
        <v>369</v>
      </c>
      <c r="G76" s="30">
        <v>20000</v>
      </c>
      <c r="H76" s="30">
        <v>5363.3</v>
      </c>
      <c r="I76" s="10">
        <f t="shared" si="1"/>
        <v>0.26816499999999999</v>
      </c>
    </row>
    <row r="77" spans="1:9" ht="14.25" customHeight="1" x14ac:dyDescent="0.25">
      <c r="A77" s="28" t="s">
        <v>118</v>
      </c>
      <c r="B77" s="28" t="s">
        <v>118</v>
      </c>
      <c r="C77" s="28" t="s">
        <v>118</v>
      </c>
      <c r="D77" s="28" t="s">
        <v>390</v>
      </c>
      <c r="E77" s="28" t="s">
        <v>272</v>
      </c>
      <c r="F77" s="28" t="s">
        <v>391</v>
      </c>
      <c r="G77" s="30">
        <v>7029070.5499999998</v>
      </c>
      <c r="H77" s="30">
        <v>0</v>
      </c>
      <c r="I77" s="10">
        <f t="shared" si="1"/>
        <v>0</v>
      </c>
    </row>
    <row r="78" spans="1:9" ht="27" customHeight="1" x14ac:dyDescent="0.25">
      <c r="A78" s="7"/>
      <c r="B78" s="7" t="s">
        <v>392</v>
      </c>
      <c r="C78" s="7"/>
      <c r="D78" s="7"/>
      <c r="E78" s="7"/>
      <c r="F78" s="7" t="s">
        <v>393</v>
      </c>
      <c r="G78" s="31">
        <v>727127.5</v>
      </c>
      <c r="H78" s="31">
        <v>461009.93</v>
      </c>
      <c r="I78" s="10">
        <f t="shared" si="1"/>
        <v>0.63401525867196606</v>
      </c>
    </row>
    <row r="79" spans="1:9" ht="27" customHeight="1" x14ac:dyDescent="0.25">
      <c r="A79" s="28" t="s">
        <v>118</v>
      </c>
      <c r="B79" s="28" t="s">
        <v>118</v>
      </c>
      <c r="C79" s="28" t="s">
        <v>118</v>
      </c>
      <c r="D79" s="28" t="s">
        <v>394</v>
      </c>
      <c r="E79" s="28" t="s">
        <v>272</v>
      </c>
      <c r="F79" s="28" t="s">
        <v>395</v>
      </c>
      <c r="G79" s="30">
        <v>33153.33</v>
      </c>
      <c r="H79" s="30">
        <v>33153.33</v>
      </c>
      <c r="I79" s="10">
        <f t="shared" si="1"/>
        <v>1</v>
      </c>
    </row>
    <row r="80" spans="1:9" ht="14.25" customHeight="1" x14ac:dyDescent="0.25">
      <c r="A80" s="28" t="s">
        <v>118</v>
      </c>
      <c r="B80" s="28" t="s">
        <v>118</v>
      </c>
      <c r="C80" s="28" t="s">
        <v>118</v>
      </c>
      <c r="D80" s="28" t="s">
        <v>396</v>
      </c>
      <c r="E80" s="28" t="s">
        <v>272</v>
      </c>
      <c r="F80" s="28" t="s">
        <v>397</v>
      </c>
      <c r="G80" s="30">
        <v>40000</v>
      </c>
      <c r="H80" s="30">
        <v>18865</v>
      </c>
      <c r="I80" s="10">
        <f t="shared" si="1"/>
        <v>0.47162500000000002</v>
      </c>
    </row>
    <row r="81" spans="1:9" ht="27" customHeight="1" x14ac:dyDescent="0.25">
      <c r="A81" s="28" t="s">
        <v>118</v>
      </c>
      <c r="B81" s="28" t="s">
        <v>118</v>
      </c>
      <c r="C81" s="28" t="s">
        <v>118</v>
      </c>
      <c r="D81" s="28" t="s">
        <v>398</v>
      </c>
      <c r="E81" s="28" t="s">
        <v>272</v>
      </c>
      <c r="F81" s="28" t="s">
        <v>399</v>
      </c>
      <c r="G81" s="30">
        <v>350000</v>
      </c>
      <c r="H81" s="30">
        <v>174319.8</v>
      </c>
      <c r="I81" s="10">
        <f t="shared" si="1"/>
        <v>0.4980565714285714</v>
      </c>
    </row>
    <row r="82" spans="1:9" ht="27" customHeight="1" x14ac:dyDescent="0.25">
      <c r="A82" s="28" t="s">
        <v>118</v>
      </c>
      <c r="B82" s="28" t="s">
        <v>118</v>
      </c>
      <c r="C82" s="28" t="s">
        <v>118</v>
      </c>
      <c r="D82" s="28" t="s">
        <v>400</v>
      </c>
      <c r="E82" s="28" t="s">
        <v>272</v>
      </c>
      <c r="F82" s="28" t="s">
        <v>401</v>
      </c>
      <c r="G82" s="30">
        <v>103974.17</v>
      </c>
      <c r="H82" s="30">
        <v>73456.53</v>
      </c>
      <c r="I82" s="10">
        <f t="shared" si="1"/>
        <v>0.70648825568888884</v>
      </c>
    </row>
    <row r="83" spans="1:9" ht="27" customHeight="1" x14ac:dyDescent="0.25">
      <c r="A83" s="28" t="s">
        <v>118</v>
      </c>
      <c r="B83" s="28" t="s">
        <v>118</v>
      </c>
      <c r="C83" s="28" t="s">
        <v>118</v>
      </c>
      <c r="D83" s="28" t="s">
        <v>310</v>
      </c>
      <c r="E83" s="28" t="s">
        <v>272</v>
      </c>
      <c r="F83" s="28" t="s">
        <v>311</v>
      </c>
      <c r="G83" s="30">
        <v>200000</v>
      </c>
      <c r="H83" s="30">
        <v>142100.79</v>
      </c>
      <c r="I83" s="10">
        <f t="shared" si="1"/>
        <v>0.71050395</v>
      </c>
    </row>
    <row r="84" spans="1:9" ht="14.25" customHeight="1" x14ac:dyDescent="0.25">
      <c r="A84" s="28" t="s">
        <v>118</v>
      </c>
      <c r="B84" s="28" t="s">
        <v>118</v>
      </c>
      <c r="C84" s="28" t="s">
        <v>118</v>
      </c>
      <c r="D84" s="28" t="s">
        <v>402</v>
      </c>
      <c r="E84" s="28" t="s">
        <v>272</v>
      </c>
      <c r="F84" s="28" t="s">
        <v>403</v>
      </c>
      <c r="G84" s="30">
        <v>0</v>
      </c>
      <c r="H84" s="30">
        <v>18887.95</v>
      </c>
      <c r="I84" s="10">
        <f t="shared" si="1"/>
        <v>0</v>
      </c>
    </row>
    <row r="85" spans="1:9" ht="14.25" customHeight="1" x14ac:dyDescent="0.25">
      <c r="A85" s="28" t="s">
        <v>118</v>
      </c>
      <c r="B85" s="28" t="s">
        <v>118</v>
      </c>
      <c r="C85" s="28" t="s">
        <v>118</v>
      </c>
      <c r="D85" s="28" t="s">
        <v>329</v>
      </c>
      <c r="E85" s="28" t="s">
        <v>272</v>
      </c>
      <c r="F85" s="28" t="s">
        <v>330</v>
      </c>
      <c r="G85" s="30">
        <v>0</v>
      </c>
      <c r="H85" s="30">
        <v>64</v>
      </c>
      <c r="I85" s="10">
        <f t="shared" si="1"/>
        <v>0</v>
      </c>
    </row>
    <row r="86" spans="1:9" ht="14.25" customHeight="1" x14ac:dyDescent="0.25">
      <c r="A86" s="28" t="s">
        <v>118</v>
      </c>
      <c r="B86" s="28" t="s">
        <v>118</v>
      </c>
      <c r="C86" s="28" t="s">
        <v>118</v>
      </c>
      <c r="D86" s="28" t="s">
        <v>404</v>
      </c>
      <c r="E86" s="28" t="s">
        <v>272</v>
      </c>
      <c r="F86" s="28" t="s">
        <v>405</v>
      </c>
      <c r="G86" s="30">
        <v>0</v>
      </c>
      <c r="H86" s="30">
        <v>17</v>
      </c>
      <c r="I86" s="10">
        <f t="shared" si="1"/>
        <v>0</v>
      </c>
    </row>
    <row r="87" spans="1:9" ht="14.25" customHeight="1" x14ac:dyDescent="0.25">
      <c r="A87" s="28" t="s">
        <v>118</v>
      </c>
      <c r="B87" s="28" t="s">
        <v>118</v>
      </c>
      <c r="C87" s="28" t="s">
        <v>118</v>
      </c>
      <c r="D87" s="28" t="s">
        <v>368</v>
      </c>
      <c r="E87" s="28" t="s">
        <v>272</v>
      </c>
      <c r="F87" s="28" t="s">
        <v>369</v>
      </c>
      <c r="G87" s="30">
        <v>0</v>
      </c>
      <c r="H87" s="30">
        <v>46.9</v>
      </c>
      <c r="I87" s="10">
        <f t="shared" si="1"/>
        <v>0</v>
      </c>
    </row>
    <row r="88" spans="1:9" ht="14.25" customHeight="1" x14ac:dyDescent="0.25">
      <c r="A88" s="28" t="s">
        <v>118</v>
      </c>
      <c r="B88" s="28" t="s">
        <v>118</v>
      </c>
      <c r="C88" s="28" t="s">
        <v>118</v>
      </c>
      <c r="D88" s="28" t="s">
        <v>290</v>
      </c>
      <c r="E88" s="28" t="s">
        <v>272</v>
      </c>
      <c r="F88" s="28" t="s">
        <v>291</v>
      </c>
      <c r="G88" s="30">
        <v>0</v>
      </c>
      <c r="H88" s="30">
        <v>98.63</v>
      </c>
      <c r="I88" s="10">
        <f t="shared" si="1"/>
        <v>0</v>
      </c>
    </row>
    <row r="89" spans="1:9" ht="27" customHeight="1" x14ac:dyDescent="0.25">
      <c r="A89" s="7"/>
      <c r="B89" s="7" t="s">
        <v>406</v>
      </c>
      <c r="C89" s="7"/>
      <c r="D89" s="7"/>
      <c r="E89" s="7"/>
      <c r="F89" s="7" t="s">
        <v>407</v>
      </c>
      <c r="G89" s="31">
        <v>3336869</v>
      </c>
      <c r="H89" s="31">
        <v>1668431.44</v>
      </c>
      <c r="I89" s="10">
        <f t="shared" si="1"/>
        <v>0.49999908297269086</v>
      </c>
    </row>
    <row r="90" spans="1:9" ht="27" customHeight="1" x14ac:dyDescent="0.25">
      <c r="A90" s="28" t="s">
        <v>118</v>
      </c>
      <c r="B90" s="28" t="s">
        <v>118</v>
      </c>
      <c r="C90" s="28" t="s">
        <v>118</v>
      </c>
      <c r="D90" s="28" t="s">
        <v>408</v>
      </c>
      <c r="E90" s="28" t="s">
        <v>272</v>
      </c>
      <c r="F90" s="28" t="s">
        <v>365</v>
      </c>
      <c r="G90" s="30">
        <v>3188610</v>
      </c>
      <c r="H90" s="30">
        <v>1594308</v>
      </c>
      <c r="I90" s="10">
        <f t="shared" si="1"/>
        <v>0.50000094084883384</v>
      </c>
    </row>
    <row r="91" spans="1:9" ht="27" customHeight="1" x14ac:dyDescent="0.25">
      <c r="A91" s="28" t="s">
        <v>118</v>
      </c>
      <c r="B91" s="28" t="s">
        <v>118</v>
      </c>
      <c r="C91" s="28" t="s">
        <v>118</v>
      </c>
      <c r="D91" s="28" t="s">
        <v>409</v>
      </c>
      <c r="E91" s="28" t="s">
        <v>272</v>
      </c>
      <c r="F91" s="28" t="s">
        <v>410</v>
      </c>
      <c r="G91" s="30">
        <v>148259</v>
      </c>
      <c r="H91" s="30">
        <v>74123.44</v>
      </c>
      <c r="I91" s="10">
        <f t="shared" si="1"/>
        <v>0.49995912558428157</v>
      </c>
    </row>
    <row r="92" spans="1:9" ht="27" customHeight="1" x14ac:dyDescent="0.25">
      <c r="A92" s="3" t="s">
        <v>411</v>
      </c>
      <c r="B92" s="3"/>
      <c r="C92" s="3"/>
      <c r="D92" s="3"/>
      <c r="E92" s="3"/>
      <c r="F92" s="3" t="s">
        <v>412</v>
      </c>
      <c r="G92" s="27">
        <v>6017301</v>
      </c>
      <c r="H92" s="27">
        <v>3533561</v>
      </c>
      <c r="I92" s="5">
        <f t="shared" si="1"/>
        <v>0.5872335454051576</v>
      </c>
    </row>
    <row r="93" spans="1:9" ht="27" customHeight="1" x14ac:dyDescent="0.25">
      <c r="A93" s="7"/>
      <c r="B93" s="7" t="s">
        <v>413</v>
      </c>
      <c r="C93" s="7"/>
      <c r="D93" s="7"/>
      <c r="E93" s="7"/>
      <c r="F93" s="7" t="s">
        <v>414</v>
      </c>
      <c r="G93" s="31">
        <v>4667160</v>
      </c>
      <c r="H93" s="31">
        <v>2844245</v>
      </c>
      <c r="I93" s="10">
        <f t="shared" si="1"/>
        <v>0.60941664738299095</v>
      </c>
    </row>
    <row r="94" spans="1:9" ht="27" customHeight="1" x14ac:dyDescent="0.25">
      <c r="A94" s="28" t="s">
        <v>118</v>
      </c>
      <c r="B94" s="28" t="s">
        <v>118</v>
      </c>
      <c r="C94" s="28" t="s">
        <v>118</v>
      </c>
      <c r="D94" s="28" t="s">
        <v>415</v>
      </c>
      <c r="E94" s="28" t="s">
        <v>272</v>
      </c>
      <c r="F94" s="28" t="s">
        <v>416</v>
      </c>
      <c r="G94" s="30">
        <v>4667160</v>
      </c>
      <c r="H94" s="30">
        <v>2844245</v>
      </c>
      <c r="I94" s="10">
        <f t="shared" si="1"/>
        <v>0.60941664738299095</v>
      </c>
    </row>
    <row r="95" spans="1:9" ht="14.25" customHeight="1" x14ac:dyDescent="0.25">
      <c r="A95" s="7"/>
      <c r="B95" s="7" t="s">
        <v>417</v>
      </c>
      <c r="C95" s="7"/>
      <c r="D95" s="7"/>
      <c r="E95" s="7"/>
      <c r="F95" s="7" t="s">
        <v>418</v>
      </c>
      <c r="G95" s="31">
        <v>1299780</v>
      </c>
      <c r="H95" s="31">
        <v>649890</v>
      </c>
      <c r="I95" s="10">
        <f t="shared" si="1"/>
        <v>0.5</v>
      </c>
    </row>
    <row r="96" spans="1:9" ht="14.25" customHeight="1" x14ac:dyDescent="0.25">
      <c r="A96" s="28" t="s">
        <v>118</v>
      </c>
      <c r="B96" s="28" t="s">
        <v>118</v>
      </c>
      <c r="C96" s="28" t="s">
        <v>118</v>
      </c>
      <c r="D96" s="28" t="s">
        <v>415</v>
      </c>
      <c r="E96" s="28" t="s">
        <v>272</v>
      </c>
      <c r="F96" s="28" t="s">
        <v>416</v>
      </c>
      <c r="G96" s="30">
        <v>1299780</v>
      </c>
      <c r="H96" s="30">
        <v>649890</v>
      </c>
      <c r="I96" s="10">
        <f t="shared" si="1"/>
        <v>0.5</v>
      </c>
    </row>
    <row r="97" spans="1:9" ht="14.25" customHeight="1" x14ac:dyDescent="0.25">
      <c r="A97" s="7"/>
      <c r="B97" s="7" t="s">
        <v>419</v>
      </c>
      <c r="C97" s="7"/>
      <c r="D97" s="7"/>
      <c r="E97" s="7"/>
      <c r="F97" s="7" t="s">
        <v>420</v>
      </c>
      <c r="G97" s="31">
        <v>28494</v>
      </c>
      <c r="H97" s="31">
        <v>28494</v>
      </c>
      <c r="I97" s="10">
        <f t="shared" si="1"/>
        <v>1</v>
      </c>
    </row>
    <row r="98" spans="1:9" ht="39.950000000000003" customHeight="1" x14ac:dyDescent="0.25">
      <c r="A98" s="28" t="s">
        <v>118</v>
      </c>
      <c r="B98" s="28" t="s">
        <v>118</v>
      </c>
      <c r="C98" s="28" t="s">
        <v>118</v>
      </c>
      <c r="D98" s="28" t="s">
        <v>421</v>
      </c>
      <c r="E98" s="28" t="s">
        <v>272</v>
      </c>
      <c r="F98" s="28" t="s">
        <v>422</v>
      </c>
      <c r="G98" s="30">
        <v>28494</v>
      </c>
      <c r="H98" s="30">
        <v>28494</v>
      </c>
      <c r="I98" s="10">
        <f t="shared" si="1"/>
        <v>1</v>
      </c>
    </row>
    <row r="99" spans="1:9" ht="27" customHeight="1" x14ac:dyDescent="0.25">
      <c r="A99" s="7"/>
      <c r="B99" s="7" t="s">
        <v>423</v>
      </c>
      <c r="C99" s="7"/>
      <c r="D99" s="7"/>
      <c r="E99" s="7"/>
      <c r="F99" s="7" t="s">
        <v>424</v>
      </c>
      <c r="G99" s="31">
        <v>21867</v>
      </c>
      <c r="H99" s="31">
        <v>10932</v>
      </c>
      <c r="I99" s="10">
        <f t="shared" si="1"/>
        <v>0.499931403484703</v>
      </c>
    </row>
    <row r="100" spans="1:9" ht="27" customHeight="1" x14ac:dyDescent="0.25">
      <c r="A100" s="28" t="s">
        <v>118</v>
      </c>
      <c r="B100" s="28" t="s">
        <v>118</v>
      </c>
      <c r="C100" s="28" t="s">
        <v>118</v>
      </c>
      <c r="D100" s="28" t="s">
        <v>415</v>
      </c>
      <c r="E100" s="28" t="s">
        <v>272</v>
      </c>
      <c r="F100" s="28" t="s">
        <v>416</v>
      </c>
      <c r="G100" s="30">
        <v>21867</v>
      </c>
      <c r="H100" s="30">
        <v>10932</v>
      </c>
      <c r="I100" s="10">
        <f t="shared" si="1"/>
        <v>0.499931403484703</v>
      </c>
    </row>
    <row r="101" spans="1:9" ht="27" customHeight="1" x14ac:dyDescent="0.25">
      <c r="A101" s="3" t="s">
        <v>425</v>
      </c>
      <c r="B101" s="3"/>
      <c r="C101" s="3"/>
      <c r="D101" s="3"/>
      <c r="E101" s="3"/>
      <c r="F101" s="3" t="s">
        <v>426</v>
      </c>
      <c r="G101" s="27">
        <v>948223.25</v>
      </c>
      <c r="H101" s="27">
        <v>769938.64</v>
      </c>
      <c r="I101" s="5">
        <f t="shared" si="1"/>
        <v>0.81198034323667978</v>
      </c>
    </row>
    <row r="102" spans="1:9" ht="27" customHeight="1" x14ac:dyDescent="0.25">
      <c r="A102" s="7"/>
      <c r="B102" s="7" t="s">
        <v>427</v>
      </c>
      <c r="C102" s="7"/>
      <c r="D102" s="7"/>
      <c r="E102" s="7"/>
      <c r="F102" s="7" t="s">
        <v>428</v>
      </c>
      <c r="G102" s="31">
        <v>39174.25</v>
      </c>
      <c r="H102" s="31">
        <v>39094.76</v>
      </c>
      <c r="I102" s="10">
        <f t="shared" si="1"/>
        <v>0.99797086096096288</v>
      </c>
    </row>
    <row r="103" spans="1:9" ht="14.25" customHeight="1" x14ac:dyDescent="0.25">
      <c r="A103" s="28" t="s">
        <v>118</v>
      </c>
      <c r="B103" s="28" t="s">
        <v>118</v>
      </c>
      <c r="C103" s="28" t="s">
        <v>118</v>
      </c>
      <c r="D103" s="28" t="s">
        <v>404</v>
      </c>
      <c r="E103" s="28" t="s">
        <v>272</v>
      </c>
      <c r="F103" s="28" t="s">
        <v>405</v>
      </c>
      <c r="G103" s="30">
        <v>150</v>
      </c>
      <c r="H103" s="30">
        <v>0</v>
      </c>
      <c r="I103" s="10">
        <f t="shared" si="1"/>
        <v>0</v>
      </c>
    </row>
    <row r="104" spans="1:9" ht="14.25" customHeight="1" x14ac:dyDescent="0.25">
      <c r="A104" s="28" t="s">
        <v>118</v>
      </c>
      <c r="B104" s="28" t="s">
        <v>118</v>
      </c>
      <c r="C104" s="28" t="s">
        <v>118</v>
      </c>
      <c r="D104" s="28" t="s">
        <v>359</v>
      </c>
      <c r="E104" s="28" t="s">
        <v>272</v>
      </c>
      <c r="F104" s="28" t="s">
        <v>360</v>
      </c>
      <c r="G104" s="30">
        <v>0</v>
      </c>
      <c r="H104" s="30">
        <v>680.51</v>
      </c>
      <c r="I104" s="10">
        <f t="shared" si="1"/>
        <v>0</v>
      </c>
    </row>
    <row r="105" spans="1:9" ht="14.25" customHeight="1" x14ac:dyDescent="0.25">
      <c r="A105" s="28" t="s">
        <v>118</v>
      </c>
      <c r="B105" s="28" t="s">
        <v>118</v>
      </c>
      <c r="C105" s="28" t="s">
        <v>118</v>
      </c>
      <c r="D105" s="28" t="s">
        <v>296</v>
      </c>
      <c r="E105" s="28" t="s">
        <v>272</v>
      </c>
      <c r="F105" s="28" t="s">
        <v>297</v>
      </c>
      <c r="G105" s="30">
        <v>610</v>
      </c>
      <c r="H105" s="30">
        <v>0</v>
      </c>
      <c r="I105" s="10">
        <f t="shared" si="1"/>
        <v>0</v>
      </c>
    </row>
    <row r="106" spans="1:9" ht="52.9" customHeight="1" x14ac:dyDescent="0.25">
      <c r="A106" s="28" t="s">
        <v>118</v>
      </c>
      <c r="B106" s="28" t="s">
        <v>118</v>
      </c>
      <c r="C106" s="28" t="s">
        <v>118</v>
      </c>
      <c r="D106" s="28" t="s">
        <v>349</v>
      </c>
      <c r="E106" s="28" t="s">
        <v>116</v>
      </c>
      <c r="F106" s="28" t="s">
        <v>350</v>
      </c>
      <c r="G106" s="30">
        <v>32348.639999999999</v>
      </c>
      <c r="H106" s="30">
        <v>32348.639999999999</v>
      </c>
      <c r="I106" s="10">
        <f t="shared" si="1"/>
        <v>1</v>
      </c>
    </row>
    <row r="107" spans="1:9" ht="52.9" customHeight="1" x14ac:dyDescent="0.25">
      <c r="A107" s="28" t="s">
        <v>118</v>
      </c>
      <c r="B107" s="28" t="s">
        <v>118</v>
      </c>
      <c r="C107" s="28" t="s">
        <v>118</v>
      </c>
      <c r="D107" s="28" t="s">
        <v>349</v>
      </c>
      <c r="E107" s="28" t="s">
        <v>142</v>
      </c>
      <c r="F107" s="28" t="s">
        <v>350</v>
      </c>
      <c r="G107" s="30">
        <v>6065.61</v>
      </c>
      <c r="H107" s="30">
        <v>6065.61</v>
      </c>
      <c r="I107" s="10">
        <f t="shared" si="1"/>
        <v>1</v>
      </c>
    </row>
    <row r="108" spans="1:9" ht="27" customHeight="1" x14ac:dyDescent="0.25">
      <c r="A108" s="7"/>
      <c r="B108" s="7" t="s">
        <v>429</v>
      </c>
      <c r="C108" s="7"/>
      <c r="D108" s="7"/>
      <c r="E108" s="7"/>
      <c r="F108" s="7" t="s">
        <v>430</v>
      </c>
      <c r="G108" s="31">
        <v>28070</v>
      </c>
      <c r="H108" s="31">
        <v>12568.34</v>
      </c>
      <c r="I108" s="10">
        <f t="shared" si="1"/>
        <v>0.44774991093694338</v>
      </c>
    </row>
    <row r="109" spans="1:9" ht="27" customHeight="1" x14ac:dyDescent="0.25">
      <c r="A109" s="28" t="s">
        <v>118</v>
      </c>
      <c r="B109" s="28" t="s">
        <v>118</v>
      </c>
      <c r="C109" s="28" t="s">
        <v>118</v>
      </c>
      <c r="D109" s="28" t="s">
        <v>431</v>
      </c>
      <c r="E109" s="28" t="s">
        <v>272</v>
      </c>
      <c r="F109" s="28" t="s">
        <v>432</v>
      </c>
      <c r="G109" s="30">
        <v>28070</v>
      </c>
      <c r="H109" s="30">
        <v>12545.88</v>
      </c>
      <c r="I109" s="10">
        <f t="shared" si="1"/>
        <v>0.44694976843605272</v>
      </c>
    </row>
    <row r="110" spans="1:9" ht="14.25" customHeight="1" x14ac:dyDescent="0.25">
      <c r="A110" s="28" t="s">
        <v>118</v>
      </c>
      <c r="B110" s="28" t="s">
        <v>118</v>
      </c>
      <c r="C110" s="28" t="s">
        <v>118</v>
      </c>
      <c r="D110" s="28" t="s">
        <v>290</v>
      </c>
      <c r="E110" s="28" t="s">
        <v>272</v>
      </c>
      <c r="F110" s="28" t="s">
        <v>291</v>
      </c>
      <c r="G110" s="30">
        <v>0</v>
      </c>
      <c r="H110" s="30">
        <v>22.46</v>
      </c>
      <c r="I110" s="10">
        <f t="shared" si="1"/>
        <v>0</v>
      </c>
    </row>
    <row r="111" spans="1:9" ht="27" customHeight="1" x14ac:dyDescent="0.25">
      <c r="A111" s="7"/>
      <c r="B111" s="7" t="s">
        <v>433</v>
      </c>
      <c r="C111" s="7"/>
      <c r="D111" s="7"/>
      <c r="E111" s="7"/>
      <c r="F111" s="7" t="s">
        <v>434</v>
      </c>
      <c r="G111" s="31">
        <v>316393</v>
      </c>
      <c r="H111" s="31">
        <v>153765.54</v>
      </c>
      <c r="I111" s="10">
        <f t="shared" si="1"/>
        <v>0.48599539180702483</v>
      </c>
    </row>
    <row r="112" spans="1:9" ht="14.25" customHeight="1" x14ac:dyDescent="0.25">
      <c r="A112" s="28" t="s">
        <v>118</v>
      </c>
      <c r="B112" s="28" t="s">
        <v>118</v>
      </c>
      <c r="C112" s="28" t="s">
        <v>118</v>
      </c>
      <c r="D112" s="28" t="s">
        <v>435</v>
      </c>
      <c r="E112" s="28" t="s">
        <v>272</v>
      </c>
      <c r="F112" s="28" t="s">
        <v>436</v>
      </c>
      <c r="G112" s="30">
        <v>20000</v>
      </c>
      <c r="H112" s="30">
        <v>9114</v>
      </c>
      <c r="I112" s="10">
        <f t="shared" si="1"/>
        <v>0.45569999999999999</v>
      </c>
    </row>
    <row r="113" spans="1:9" ht="27" customHeight="1" x14ac:dyDescent="0.25">
      <c r="A113" s="28" t="s">
        <v>118</v>
      </c>
      <c r="B113" s="28" t="s">
        <v>118</v>
      </c>
      <c r="C113" s="28" t="s">
        <v>118</v>
      </c>
      <c r="D113" s="28" t="s">
        <v>431</v>
      </c>
      <c r="E113" s="28" t="s">
        <v>272</v>
      </c>
      <c r="F113" s="28" t="s">
        <v>432</v>
      </c>
      <c r="G113" s="30">
        <v>96115</v>
      </c>
      <c r="H113" s="30">
        <v>53372.39</v>
      </c>
      <c r="I113" s="10">
        <f t="shared" si="1"/>
        <v>0.55529719606721117</v>
      </c>
    </row>
    <row r="114" spans="1:9" ht="14.25" customHeight="1" x14ac:dyDescent="0.25">
      <c r="A114" s="28" t="s">
        <v>118</v>
      </c>
      <c r="B114" s="28" t="s">
        <v>118</v>
      </c>
      <c r="C114" s="28" t="s">
        <v>118</v>
      </c>
      <c r="D114" s="28" t="s">
        <v>290</v>
      </c>
      <c r="E114" s="28" t="s">
        <v>272</v>
      </c>
      <c r="F114" s="28" t="s">
        <v>291</v>
      </c>
      <c r="G114" s="30">
        <v>0</v>
      </c>
      <c r="H114" s="30">
        <v>41.07</v>
      </c>
      <c r="I114" s="10">
        <f t="shared" si="1"/>
        <v>0</v>
      </c>
    </row>
    <row r="115" spans="1:9" ht="14.25" customHeight="1" x14ac:dyDescent="0.25">
      <c r="A115" s="28" t="s">
        <v>118</v>
      </c>
      <c r="B115" s="28" t="s">
        <v>118</v>
      </c>
      <c r="C115" s="28" t="s">
        <v>118</v>
      </c>
      <c r="D115" s="28" t="s">
        <v>296</v>
      </c>
      <c r="E115" s="28" t="s">
        <v>272</v>
      </c>
      <c r="F115" s="28" t="s">
        <v>297</v>
      </c>
      <c r="G115" s="30">
        <v>100</v>
      </c>
      <c r="H115" s="30">
        <v>0</v>
      </c>
      <c r="I115" s="10">
        <f t="shared" si="1"/>
        <v>0</v>
      </c>
    </row>
    <row r="116" spans="1:9" ht="27" customHeight="1" x14ac:dyDescent="0.25">
      <c r="A116" s="28" t="s">
        <v>118</v>
      </c>
      <c r="B116" s="28" t="s">
        <v>118</v>
      </c>
      <c r="C116" s="28" t="s">
        <v>118</v>
      </c>
      <c r="D116" s="28" t="s">
        <v>437</v>
      </c>
      <c r="E116" s="28" t="s">
        <v>272</v>
      </c>
      <c r="F116" s="28" t="s">
        <v>438</v>
      </c>
      <c r="G116" s="30">
        <v>170178</v>
      </c>
      <c r="H116" s="30">
        <v>85090</v>
      </c>
      <c r="I116" s="10">
        <f t="shared" si="1"/>
        <v>0.50000587620021386</v>
      </c>
    </row>
    <row r="117" spans="1:9" ht="39.950000000000003" customHeight="1" x14ac:dyDescent="0.25">
      <c r="A117" s="28" t="s">
        <v>118</v>
      </c>
      <c r="B117" s="28" t="s">
        <v>118</v>
      </c>
      <c r="C117" s="28" t="s">
        <v>118</v>
      </c>
      <c r="D117" s="28" t="s">
        <v>439</v>
      </c>
      <c r="E117" s="28" t="s">
        <v>272</v>
      </c>
      <c r="F117" s="28" t="s">
        <v>440</v>
      </c>
      <c r="G117" s="30">
        <v>30000</v>
      </c>
      <c r="H117" s="30">
        <v>6148.08</v>
      </c>
      <c r="I117" s="10">
        <f t="shared" si="1"/>
        <v>0.20493600000000001</v>
      </c>
    </row>
    <row r="118" spans="1:9" ht="27" customHeight="1" x14ac:dyDescent="0.25">
      <c r="A118" s="7"/>
      <c r="B118" s="7" t="s">
        <v>441</v>
      </c>
      <c r="C118" s="7"/>
      <c r="D118" s="7"/>
      <c r="E118" s="7"/>
      <c r="F118" s="7" t="s">
        <v>275</v>
      </c>
      <c r="G118" s="31">
        <v>564586</v>
      </c>
      <c r="H118" s="31">
        <v>564510</v>
      </c>
      <c r="I118" s="10">
        <f t="shared" si="1"/>
        <v>0.99986538808967984</v>
      </c>
    </row>
    <row r="119" spans="1:9" ht="27" customHeight="1" x14ac:dyDescent="0.25">
      <c r="A119" s="28" t="s">
        <v>118</v>
      </c>
      <c r="B119" s="28" t="s">
        <v>118</v>
      </c>
      <c r="C119" s="28" t="s">
        <v>118</v>
      </c>
      <c r="D119" s="28" t="s">
        <v>296</v>
      </c>
      <c r="E119" s="28" t="s">
        <v>272</v>
      </c>
      <c r="F119" s="28" t="s">
        <v>297</v>
      </c>
      <c r="G119" s="30">
        <v>20687</v>
      </c>
      <c r="H119" s="30">
        <v>20611</v>
      </c>
      <c r="I119" s="10">
        <f t="shared" si="1"/>
        <v>0.99632619519505006</v>
      </c>
    </row>
    <row r="120" spans="1:9" ht="27" customHeight="1" x14ac:dyDescent="0.25">
      <c r="A120" s="28" t="s">
        <v>118</v>
      </c>
      <c r="B120" s="28" t="s">
        <v>118</v>
      </c>
      <c r="C120" s="28" t="s">
        <v>118</v>
      </c>
      <c r="D120" s="28" t="s">
        <v>442</v>
      </c>
      <c r="E120" s="28" t="s">
        <v>272</v>
      </c>
      <c r="F120" s="28" t="s">
        <v>443</v>
      </c>
      <c r="G120" s="30">
        <v>31844</v>
      </c>
      <c r="H120" s="30">
        <v>31844</v>
      </c>
      <c r="I120" s="10">
        <f t="shared" si="1"/>
        <v>1</v>
      </c>
    </row>
    <row r="121" spans="1:9" ht="52.9" customHeight="1" x14ac:dyDescent="0.25">
      <c r="A121" s="28" t="s">
        <v>118</v>
      </c>
      <c r="B121" s="28" t="s">
        <v>118</v>
      </c>
      <c r="C121" s="28" t="s">
        <v>118</v>
      </c>
      <c r="D121" s="28" t="s">
        <v>349</v>
      </c>
      <c r="E121" s="28" t="s">
        <v>116</v>
      </c>
      <c r="F121" s="28" t="s">
        <v>350</v>
      </c>
      <c r="G121" s="30">
        <v>512055</v>
      </c>
      <c r="H121" s="30">
        <v>512055</v>
      </c>
      <c r="I121" s="10">
        <f t="shared" si="1"/>
        <v>1</v>
      </c>
    </row>
    <row r="122" spans="1:9" ht="14.25" customHeight="1" x14ac:dyDescent="0.25">
      <c r="A122" s="3" t="s">
        <v>444</v>
      </c>
      <c r="B122" s="3"/>
      <c r="C122" s="3"/>
      <c r="D122" s="3"/>
      <c r="E122" s="3"/>
      <c r="F122" s="3" t="s">
        <v>445</v>
      </c>
      <c r="G122" s="27">
        <v>50</v>
      </c>
      <c r="H122" s="27">
        <v>530.07000000000005</v>
      </c>
      <c r="I122" s="5">
        <f t="shared" si="1"/>
        <v>10.601400000000002</v>
      </c>
    </row>
    <row r="123" spans="1:9" ht="14.25" customHeight="1" x14ac:dyDescent="0.25">
      <c r="A123" s="7"/>
      <c r="B123" s="7" t="s">
        <v>446</v>
      </c>
      <c r="C123" s="7"/>
      <c r="D123" s="7"/>
      <c r="E123" s="7"/>
      <c r="F123" s="7" t="s">
        <v>447</v>
      </c>
      <c r="G123" s="31">
        <v>0</v>
      </c>
      <c r="H123" s="31">
        <v>380</v>
      </c>
      <c r="I123" s="10">
        <f t="shared" si="1"/>
        <v>0</v>
      </c>
    </row>
    <row r="124" spans="1:9" ht="14.25" customHeight="1" x14ac:dyDescent="0.25">
      <c r="A124" s="28" t="s">
        <v>118</v>
      </c>
      <c r="B124" s="28" t="s">
        <v>118</v>
      </c>
      <c r="C124" s="28" t="s">
        <v>118</v>
      </c>
      <c r="D124" s="28" t="s">
        <v>331</v>
      </c>
      <c r="E124" s="28" t="s">
        <v>272</v>
      </c>
      <c r="F124" s="28" t="s">
        <v>332</v>
      </c>
      <c r="G124" s="30">
        <v>0</v>
      </c>
      <c r="H124" s="30">
        <v>380</v>
      </c>
      <c r="I124" s="10">
        <f t="shared" si="1"/>
        <v>0</v>
      </c>
    </row>
    <row r="125" spans="1:9" ht="14.25" customHeight="1" x14ac:dyDescent="0.25">
      <c r="A125" s="7"/>
      <c r="B125" s="7" t="s">
        <v>448</v>
      </c>
      <c r="C125" s="7"/>
      <c r="D125" s="7"/>
      <c r="E125" s="7"/>
      <c r="F125" s="7" t="s">
        <v>275</v>
      </c>
      <c r="G125" s="31">
        <v>50</v>
      </c>
      <c r="H125" s="31">
        <v>150.07</v>
      </c>
      <c r="I125" s="10">
        <f t="shared" si="1"/>
        <v>3.0013999999999998</v>
      </c>
    </row>
    <row r="126" spans="1:9" ht="14.25" customHeight="1" x14ac:dyDescent="0.25">
      <c r="A126" s="28" t="s">
        <v>118</v>
      </c>
      <c r="B126" s="28" t="s">
        <v>118</v>
      </c>
      <c r="C126" s="28" t="s">
        <v>118</v>
      </c>
      <c r="D126" s="28" t="s">
        <v>331</v>
      </c>
      <c r="E126" s="28" t="s">
        <v>272</v>
      </c>
      <c r="F126" s="28" t="s">
        <v>332</v>
      </c>
      <c r="G126" s="30">
        <v>0</v>
      </c>
      <c r="H126" s="30">
        <v>100.07</v>
      </c>
      <c r="I126" s="10">
        <f t="shared" si="1"/>
        <v>0</v>
      </c>
    </row>
    <row r="127" spans="1:9" ht="27" customHeight="1" x14ac:dyDescent="0.25">
      <c r="A127" s="28" t="s">
        <v>118</v>
      </c>
      <c r="B127" s="28" t="s">
        <v>118</v>
      </c>
      <c r="C127" s="28" t="s">
        <v>118</v>
      </c>
      <c r="D127" s="28" t="s">
        <v>449</v>
      </c>
      <c r="E127" s="28" t="s">
        <v>272</v>
      </c>
      <c r="F127" s="28" t="s">
        <v>450</v>
      </c>
      <c r="G127" s="30">
        <v>50</v>
      </c>
      <c r="H127" s="30">
        <v>50</v>
      </c>
      <c r="I127" s="10">
        <f t="shared" si="1"/>
        <v>1</v>
      </c>
    </row>
    <row r="128" spans="1:9" ht="27" customHeight="1" x14ac:dyDescent="0.25">
      <c r="A128" s="3" t="s">
        <v>451</v>
      </c>
      <c r="B128" s="3"/>
      <c r="C128" s="3"/>
      <c r="D128" s="3"/>
      <c r="E128" s="3"/>
      <c r="F128" s="3" t="s">
        <v>452</v>
      </c>
      <c r="G128" s="27">
        <v>550344.74</v>
      </c>
      <c r="H128" s="27">
        <v>415691.05</v>
      </c>
      <c r="I128" s="5">
        <f t="shared" si="1"/>
        <v>0.7553284692064105</v>
      </c>
    </row>
    <row r="129" spans="1:9" ht="14.25" customHeight="1" x14ac:dyDescent="0.25">
      <c r="A129" s="7"/>
      <c r="B129" s="7" t="s">
        <v>453</v>
      </c>
      <c r="C129" s="7"/>
      <c r="D129" s="7"/>
      <c r="E129" s="7"/>
      <c r="F129" s="7" t="s">
        <v>454</v>
      </c>
      <c r="G129" s="31">
        <v>5000</v>
      </c>
      <c r="H129" s="31">
        <v>14609.94</v>
      </c>
      <c r="I129" s="10">
        <f t="shared" si="1"/>
        <v>2.9219880000000003</v>
      </c>
    </row>
    <row r="130" spans="1:9" ht="14.25" customHeight="1" x14ac:dyDescent="0.25">
      <c r="A130" s="28" t="s">
        <v>118</v>
      </c>
      <c r="B130" s="28" t="s">
        <v>118</v>
      </c>
      <c r="C130" s="28" t="s">
        <v>118</v>
      </c>
      <c r="D130" s="28" t="s">
        <v>329</v>
      </c>
      <c r="E130" s="28" t="s">
        <v>272</v>
      </c>
      <c r="F130" s="28" t="s">
        <v>330</v>
      </c>
      <c r="G130" s="30">
        <v>0</v>
      </c>
      <c r="H130" s="30">
        <v>0</v>
      </c>
      <c r="I130" s="10">
        <f t="shared" ref="I130:I193" si="2">IF($G130=0,0,$H130/$G130)</f>
        <v>0</v>
      </c>
    </row>
    <row r="131" spans="1:9" ht="14.25" customHeight="1" x14ac:dyDescent="0.25">
      <c r="A131" s="28" t="s">
        <v>118</v>
      </c>
      <c r="B131" s="28" t="s">
        <v>118</v>
      </c>
      <c r="C131" s="28" t="s">
        <v>118</v>
      </c>
      <c r="D131" s="28" t="s">
        <v>347</v>
      </c>
      <c r="E131" s="28" t="s">
        <v>272</v>
      </c>
      <c r="F131" s="28" t="s">
        <v>348</v>
      </c>
      <c r="G131" s="30">
        <v>5000</v>
      </c>
      <c r="H131" s="30">
        <v>14609.94</v>
      </c>
      <c r="I131" s="10">
        <f t="shared" si="2"/>
        <v>2.9219880000000003</v>
      </c>
    </row>
    <row r="132" spans="1:9" ht="39.950000000000003" customHeight="1" x14ac:dyDescent="0.25">
      <c r="A132" s="7"/>
      <c r="B132" s="7" t="s">
        <v>455</v>
      </c>
      <c r="C132" s="7"/>
      <c r="D132" s="7"/>
      <c r="E132" s="7"/>
      <c r="F132" s="7" t="s">
        <v>456</v>
      </c>
      <c r="G132" s="31">
        <v>10596</v>
      </c>
      <c r="H132" s="31">
        <v>4048</v>
      </c>
      <c r="I132" s="10">
        <f t="shared" si="2"/>
        <v>0.38203095507738771</v>
      </c>
    </row>
    <row r="133" spans="1:9" ht="27" customHeight="1" x14ac:dyDescent="0.25">
      <c r="A133" s="28" t="s">
        <v>118</v>
      </c>
      <c r="B133" s="28" t="s">
        <v>118</v>
      </c>
      <c r="C133" s="28" t="s">
        <v>118</v>
      </c>
      <c r="D133" s="28" t="s">
        <v>437</v>
      </c>
      <c r="E133" s="28" t="s">
        <v>272</v>
      </c>
      <c r="F133" s="28" t="s">
        <v>438</v>
      </c>
      <c r="G133" s="30">
        <v>10596</v>
      </c>
      <c r="H133" s="30">
        <v>4048</v>
      </c>
      <c r="I133" s="10">
        <f t="shared" si="2"/>
        <v>0.38203095507738771</v>
      </c>
    </row>
    <row r="134" spans="1:9" ht="27" customHeight="1" x14ac:dyDescent="0.25">
      <c r="A134" s="7"/>
      <c r="B134" s="7" t="s">
        <v>457</v>
      </c>
      <c r="C134" s="7"/>
      <c r="D134" s="7"/>
      <c r="E134" s="7"/>
      <c r="F134" s="7" t="s">
        <v>458</v>
      </c>
      <c r="G134" s="31">
        <v>39930</v>
      </c>
      <c r="H134" s="31">
        <v>11724</v>
      </c>
      <c r="I134" s="10">
        <f t="shared" si="2"/>
        <v>0.29361382419233661</v>
      </c>
    </row>
    <row r="135" spans="1:9" ht="27" customHeight="1" x14ac:dyDescent="0.25">
      <c r="A135" s="28" t="s">
        <v>118</v>
      </c>
      <c r="B135" s="28" t="s">
        <v>118</v>
      </c>
      <c r="C135" s="28" t="s">
        <v>118</v>
      </c>
      <c r="D135" s="28" t="s">
        <v>437</v>
      </c>
      <c r="E135" s="28" t="s">
        <v>272</v>
      </c>
      <c r="F135" s="28" t="s">
        <v>438</v>
      </c>
      <c r="G135" s="30">
        <v>39930</v>
      </c>
      <c r="H135" s="30">
        <v>11724</v>
      </c>
      <c r="I135" s="10">
        <f t="shared" si="2"/>
        <v>0.29361382419233661</v>
      </c>
    </row>
    <row r="136" spans="1:9" ht="27" customHeight="1" x14ac:dyDescent="0.25">
      <c r="A136" s="7"/>
      <c r="B136" s="7" t="s">
        <v>459</v>
      </c>
      <c r="C136" s="7"/>
      <c r="D136" s="7"/>
      <c r="E136" s="7"/>
      <c r="F136" s="7" t="s">
        <v>460</v>
      </c>
      <c r="G136" s="31">
        <v>176.74</v>
      </c>
      <c r="H136" s="31">
        <v>150.43</v>
      </c>
      <c r="I136" s="10">
        <f t="shared" si="2"/>
        <v>0.85113726377730003</v>
      </c>
    </row>
    <row r="137" spans="1:9" ht="39.950000000000003" customHeight="1" x14ac:dyDescent="0.25">
      <c r="A137" s="28" t="s">
        <v>118</v>
      </c>
      <c r="B137" s="28" t="s">
        <v>118</v>
      </c>
      <c r="C137" s="28" t="s">
        <v>118</v>
      </c>
      <c r="D137" s="28" t="s">
        <v>280</v>
      </c>
      <c r="E137" s="28" t="s">
        <v>272</v>
      </c>
      <c r="F137" s="28" t="s">
        <v>281</v>
      </c>
      <c r="G137" s="30">
        <v>176.74</v>
      </c>
      <c r="H137" s="30">
        <v>150.43</v>
      </c>
      <c r="I137" s="10">
        <f t="shared" si="2"/>
        <v>0.85113726377730003</v>
      </c>
    </row>
    <row r="138" spans="1:9" ht="27" customHeight="1" x14ac:dyDescent="0.25">
      <c r="A138" s="7"/>
      <c r="B138" s="7" t="s">
        <v>461</v>
      </c>
      <c r="C138" s="7"/>
      <c r="D138" s="7"/>
      <c r="E138" s="7"/>
      <c r="F138" s="7" t="s">
        <v>462</v>
      </c>
      <c r="G138" s="31">
        <v>113293</v>
      </c>
      <c r="H138" s="31">
        <v>60391</v>
      </c>
      <c r="I138" s="10">
        <f t="shared" si="2"/>
        <v>0.53305146831666561</v>
      </c>
    </row>
    <row r="139" spans="1:9" ht="14.25" customHeight="1" x14ac:dyDescent="0.25">
      <c r="A139" s="28" t="s">
        <v>118</v>
      </c>
      <c r="B139" s="28" t="s">
        <v>118</v>
      </c>
      <c r="C139" s="28" t="s">
        <v>118</v>
      </c>
      <c r="D139" s="28" t="s">
        <v>331</v>
      </c>
      <c r="E139" s="28" t="s">
        <v>272</v>
      </c>
      <c r="F139" s="28" t="s">
        <v>332</v>
      </c>
      <c r="G139" s="30">
        <v>0</v>
      </c>
      <c r="H139" s="30">
        <v>0</v>
      </c>
      <c r="I139" s="10">
        <f t="shared" si="2"/>
        <v>0</v>
      </c>
    </row>
    <row r="140" spans="1:9" ht="27" customHeight="1" x14ac:dyDescent="0.25">
      <c r="A140" s="28" t="s">
        <v>118</v>
      </c>
      <c r="B140" s="28" t="s">
        <v>118</v>
      </c>
      <c r="C140" s="28" t="s">
        <v>118</v>
      </c>
      <c r="D140" s="28" t="s">
        <v>437</v>
      </c>
      <c r="E140" s="28" t="s">
        <v>272</v>
      </c>
      <c r="F140" s="28" t="s">
        <v>438</v>
      </c>
      <c r="G140" s="30">
        <v>113293</v>
      </c>
      <c r="H140" s="30">
        <v>60391</v>
      </c>
      <c r="I140" s="10">
        <f t="shared" si="2"/>
        <v>0.53305146831666561</v>
      </c>
    </row>
    <row r="141" spans="1:9" ht="27" customHeight="1" x14ac:dyDescent="0.25">
      <c r="A141" s="7"/>
      <c r="B141" s="7" t="s">
        <v>463</v>
      </c>
      <c r="C141" s="7"/>
      <c r="D141" s="7"/>
      <c r="E141" s="7"/>
      <c r="F141" s="7" t="s">
        <v>464</v>
      </c>
      <c r="G141" s="31">
        <v>70436</v>
      </c>
      <c r="H141" s="31">
        <v>35220</v>
      </c>
      <c r="I141" s="10">
        <f t="shared" si="2"/>
        <v>0.50002839457095805</v>
      </c>
    </row>
    <row r="142" spans="1:9" ht="39.950000000000003" customHeight="1" x14ac:dyDescent="0.25">
      <c r="A142" s="28" t="s">
        <v>118</v>
      </c>
      <c r="B142" s="28" t="s">
        <v>118</v>
      </c>
      <c r="C142" s="28" t="s">
        <v>118</v>
      </c>
      <c r="D142" s="28" t="s">
        <v>280</v>
      </c>
      <c r="E142" s="28" t="s">
        <v>272</v>
      </c>
      <c r="F142" s="28" t="s">
        <v>281</v>
      </c>
      <c r="G142" s="30">
        <v>2436</v>
      </c>
      <c r="H142" s="30">
        <v>1218</v>
      </c>
      <c r="I142" s="10">
        <f t="shared" si="2"/>
        <v>0.5</v>
      </c>
    </row>
    <row r="143" spans="1:9" ht="27" customHeight="1" x14ac:dyDescent="0.25">
      <c r="A143" s="28" t="s">
        <v>118</v>
      </c>
      <c r="B143" s="28" t="s">
        <v>118</v>
      </c>
      <c r="C143" s="28" t="s">
        <v>118</v>
      </c>
      <c r="D143" s="28" t="s">
        <v>437</v>
      </c>
      <c r="E143" s="28" t="s">
        <v>272</v>
      </c>
      <c r="F143" s="28" t="s">
        <v>438</v>
      </c>
      <c r="G143" s="30">
        <v>68000</v>
      </c>
      <c r="H143" s="30">
        <v>34002</v>
      </c>
      <c r="I143" s="10">
        <f t="shared" si="2"/>
        <v>0.50002941176470583</v>
      </c>
    </row>
    <row r="144" spans="1:9" ht="27" customHeight="1" x14ac:dyDescent="0.25">
      <c r="A144" s="7"/>
      <c r="B144" s="7" t="s">
        <v>465</v>
      </c>
      <c r="C144" s="7"/>
      <c r="D144" s="7"/>
      <c r="E144" s="7"/>
      <c r="F144" s="7" t="s">
        <v>466</v>
      </c>
      <c r="G144" s="31">
        <v>30000</v>
      </c>
      <c r="H144" s="31">
        <v>19134.68</v>
      </c>
      <c r="I144" s="10">
        <f t="shared" si="2"/>
        <v>0.63782266666666665</v>
      </c>
    </row>
    <row r="145" spans="1:9" ht="27" customHeight="1" x14ac:dyDescent="0.25">
      <c r="A145" s="28" t="s">
        <v>118</v>
      </c>
      <c r="B145" s="28" t="s">
        <v>118</v>
      </c>
      <c r="C145" s="28" t="s">
        <v>118</v>
      </c>
      <c r="D145" s="28" t="s">
        <v>347</v>
      </c>
      <c r="E145" s="28" t="s">
        <v>272</v>
      </c>
      <c r="F145" s="28" t="s">
        <v>348</v>
      </c>
      <c r="G145" s="30">
        <v>30000</v>
      </c>
      <c r="H145" s="30">
        <v>19134.68</v>
      </c>
      <c r="I145" s="10">
        <f t="shared" si="2"/>
        <v>0.63782266666666665</v>
      </c>
    </row>
    <row r="146" spans="1:9" ht="14.25" customHeight="1" x14ac:dyDescent="0.25">
      <c r="A146" s="7"/>
      <c r="B146" s="7" t="s">
        <v>467</v>
      </c>
      <c r="C146" s="7"/>
      <c r="D146" s="7"/>
      <c r="E146" s="7"/>
      <c r="F146" s="7" t="s">
        <v>468</v>
      </c>
      <c r="G146" s="31">
        <v>30000</v>
      </c>
      <c r="H146" s="31">
        <v>22500</v>
      </c>
      <c r="I146" s="10">
        <f t="shared" si="2"/>
        <v>0.75</v>
      </c>
    </row>
    <row r="147" spans="1:9" ht="27" customHeight="1" x14ac:dyDescent="0.25">
      <c r="A147" s="28" t="s">
        <v>118</v>
      </c>
      <c r="B147" s="28" t="s">
        <v>118</v>
      </c>
      <c r="C147" s="28" t="s">
        <v>118</v>
      </c>
      <c r="D147" s="28" t="s">
        <v>437</v>
      </c>
      <c r="E147" s="28" t="s">
        <v>272</v>
      </c>
      <c r="F147" s="28" t="s">
        <v>438</v>
      </c>
      <c r="G147" s="30">
        <v>30000</v>
      </c>
      <c r="H147" s="30">
        <v>22500</v>
      </c>
      <c r="I147" s="10">
        <f t="shared" si="2"/>
        <v>0.75</v>
      </c>
    </row>
    <row r="148" spans="1:9" ht="27" customHeight="1" x14ac:dyDescent="0.25">
      <c r="A148" s="7"/>
      <c r="B148" s="7" t="s">
        <v>469</v>
      </c>
      <c r="C148" s="7"/>
      <c r="D148" s="7"/>
      <c r="E148" s="7"/>
      <c r="F148" s="7" t="s">
        <v>275</v>
      </c>
      <c r="G148" s="31">
        <v>250913</v>
      </c>
      <c r="H148" s="31">
        <v>247913</v>
      </c>
      <c r="I148" s="10">
        <f t="shared" si="2"/>
        <v>0.98804366453711046</v>
      </c>
    </row>
    <row r="149" spans="1:9" ht="27" customHeight="1" x14ac:dyDescent="0.25">
      <c r="A149" s="28" t="s">
        <v>118</v>
      </c>
      <c r="B149" s="28" t="s">
        <v>118</v>
      </c>
      <c r="C149" s="28" t="s">
        <v>118</v>
      </c>
      <c r="D149" s="28" t="s">
        <v>296</v>
      </c>
      <c r="E149" s="28" t="s">
        <v>272</v>
      </c>
      <c r="F149" s="28" t="s">
        <v>297</v>
      </c>
      <c r="G149" s="30">
        <v>11668</v>
      </c>
      <c r="H149" s="30">
        <v>8668</v>
      </c>
      <c r="I149" s="10">
        <f t="shared" si="2"/>
        <v>0.74288652725402815</v>
      </c>
    </row>
    <row r="150" spans="1:9" ht="39.950000000000003" customHeight="1" x14ac:dyDescent="0.25">
      <c r="A150" s="28" t="s">
        <v>118</v>
      </c>
      <c r="B150" s="28" t="s">
        <v>118</v>
      </c>
      <c r="C150" s="28" t="s">
        <v>118</v>
      </c>
      <c r="D150" s="28" t="s">
        <v>280</v>
      </c>
      <c r="E150" s="28" t="s">
        <v>272</v>
      </c>
      <c r="F150" s="28" t="s">
        <v>281</v>
      </c>
      <c r="G150" s="30">
        <v>229245</v>
      </c>
      <c r="H150" s="30">
        <v>229245</v>
      </c>
      <c r="I150" s="10">
        <f t="shared" si="2"/>
        <v>1</v>
      </c>
    </row>
    <row r="151" spans="1:9" ht="27" customHeight="1" x14ac:dyDescent="0.25">
      <c r="A151" s="28" t="s">
        <v>118</v>
      </c>
      <c r="B151" s="28" t="s">
        <v>118</v>
      </c>
      <c r="C151" s="28" t="s">
        <v>118</v>
      </c>
      <c r="D151" s="28" t="s">
        <v>449</v>
      </c>
      <c r="E151" s="28" t="s">
        <v>272</v>
      </c>
      <c r="F151" s="28" t="s">
        <v>450</v>
      </c>
      <c r="G151" s="30">
        <v>10000</v>
      </c>
      <c r="H151" s="30">
        <v>10000</v>
      </c>
      <c r="I151" s="10">
        <f t="shared" si="2"/>
        <v>1</v>
      </c>
    </row>
    <row r="152" spans="1:9" ht="27" customHeight="1" x14ac:dyDescent="0.25">
      <c r="A152" s="3" t="s">
        <v>470</v>
      </c>
      <c r="B152" s="3"/>
      <c r="C152" s="3"/>
      <c r="D152" s="3"/>
      <c r="E152" s="3"/>
      <c r="F152" s="3" t="s">
        <v>471</v>
      </c>
      <c r="G152" s="27">
        <v>38790</v>
      </c>
      <c r="H152" s="27">
        <v>36990</v>
      </c>
      <c r="I152" s="5">
        <f t="shared" si="2"/>
        <v>0.95359628770301619</v>
      </c>
    </row>
    <row r="153" spans="1:9" ht="27" customHeight="1" x14ac:dyDescent="0.25">
      <c r="A153" s="7"/>
      <c r="B153" s="7" t="s">
        <v>472</v>
      </c>
      <c r="C153" s="7"/>
      <c r="D153" s="7"/>
      <c r="E153" s="7"/>
      <c r="F153" s="7" t="s">
        <v>275</v>
      </c>
      <c r="G153" s="31">
        <v>38790</v>
      </c>
      <c r="H153" s="31">
        <v>36990</v>
      </c>
      <c r="I153" s="10">
        <f t="shared" si="2"/>
        <v>0.95359628770301619</v>
      </c>
    </row>
    <row r="154" spans="1:9" ht="27" customHeight="1" x14ac:dyDescent="0.25">
      <c r="A154" s="28" t="s">
        <v>118</v>
      </c>
      <c r="B154" s="28" t="s">
        <v>118</v>
      </c>
      <c r="C154" s="28" t="s">
        <v>118</v>
      </c>
      <c r="D154" s="28" t="s">
        <v>296</v>
      </c>
      <c r="E154" s="28" t="s">
        <v>272</v>
      </c>
      <c r="F154" s="28" t="s">
        <v>297</v>
      </c>
      <c r="G154" s="30">
        <v>38790</v>
      </c>
      <c r="H154" s="30">
        <v>36990</v>
      </c>
      <c r="I154" s="10">
        <f t="shared" si="2"/>
        <v>0.95359628770301619</v>
      </c>
    </row>
    <row r="155" spans="1:9" ht="14.25" customHeight="1" x14ac:dyDescent="0.25">
      <c r="A155" s="3" t="s">
        <v>473</v>
      </c>
      <c r="B155" s="3"/>
      <c r="C155" s="3"/>
      <c r="D155" s="3"/>
      <c r="E155" s="3"/>
      <c r="F155" s="3" t="s">
        <v>474</v>
      </c>
      <c r="G155" s="27">
        <v>4200</v>
      </c>
      <c r="H155" s="27">
        <v>4200</v>
      </c>
      <c r="I155" s="5">
        <f t="shared" si="2"/>
        <v>1</v>
      </c>
    </row>
    <row r="156" spans="1:9" ht="14.25" customHeight="1" x14ac:dyDescent="0.25">
      <c r="A156" s="7"/>
      <c r="B156" s="7" t="s">
        <v>475</v>
      </c>
      <c r="C156" s="7"/>
      <c r="D156" s="7"/>
      <c r="E156" s="7"/>
      <c r="F156" s="7" t="s">
        <v>476</v>
      </c>
      <c r="G156" s="31">
        <v>4200</v>
      </c>
      <c r="H156" s="31">
        <v>4200</v>
      </c>
      <c r="I156" s="10">
        <f t="shared" si="2"/>
        <v>1</v>
      </c>
    </row>
    <row r="157" spans="1:9" ht="27" customHeight="1" x14ac:dyDescent="0.25">
      <c r="A157" s="28" t="s">
        <v>118</v>
      </c>
      <c r="B157" s="28" t="s">
        <v>118</v>
      </c>
      <c r="C157" s="28" t="s">
        <v>118</v>
      </c>
      <c r="D157" s="28" t="s">
        <v>437</v>
      </c>
      <c r="E157" s="28" t="s">
        <v>272</v>
      </c>
      <c r="F157" s="28" t="s">
        <v>438</v>
      </c>
      <c r="G157" s="30">
        <v>4200</v>
      </c>
      <c r="H157" s="30">
        <v>4200</v>
      </c>
      <c r="I157" s="10">
        <f t="shared" si="2"/>
        <v>1</v>
      </c>
    </row>
    <row r="158" spans="1:9" ht="27" customHeight="1" x14ac:dyDescent="0.25">
      <c r="A158" s="3" t="s">
        <v>477</v>
      </c>
      <c r="B158" s="3"/>
      <c r="C158" s="3"/>
      <c r="D158" s="3"/>
      <c r="E158" s="3"/>
      <c r="F158" s="3" t="s">
        <v>478</v>
      </c>
      <c r="G158" s="27">
        <v>4162158</v>
      </c>
      <c r="H158" s="27">
        <v>3272865.7</v>
      </c>
      <c r="I158" s="5">
        <f t="shared" si="2"/>
        <v>0.78633864932566233</v>
      </c>
    </row>
    <row r="159" spans="1:9" ht="27" customHeight="1" x14ac:dyDescent="0.25">
      <c r="A159" s="7"/>
      <c r="B159" s="7" t="s">
        <v>479</v>
      </c>
      <c r="C159" s="7"/>
      <c r="D159" s="7"/>
      <c r="E159" s="7"/>
      <c r="F159" s="7" t="s">
        <v>480</v>
      </c>
      <c r="G159" s="31">
        <v>2273886</v>
      </c>
      <c r="H159" s="31">
        <v>2269986</v>
      </c>
      <c r="I159" s="10">
        <f t="shared" si="2"/>
        <v>0.99828487443961567</v>
      </c>
    </row>
    <row r="160" spans="1:9" ht="14.25" customHeight="1" x14ac:dyDescent="0.25">
      <c r="A160" s="28" t="s">
        <v>118</v>
      </c>
      <c r="B160" s="28" t="s">
        <v>118</v>
      </c>
      <c r="C160" s="28" t="s">
        <v>118</v>
      </c>
      <c r="D160" s="28" t="s">
        <v>290</v>
      </c>
      <c r="E160" s="28" t="s">
        <v>272</v>
      </c>
      <c r="F160" s="28" t="s">
        <v>291</v>
      </c>
      <c r="G160" s="30">
        <v>400</v>
      </c>
      <c r="H160" s="30">
        <v>0</v>
      </c>
      <c r="I160" s="10">
        <f t="shared" si="2"/>
        <v>0</v>
      </c>
    </row>
    <row r="161" spans="1:9" ht="14.25" customHeight="1" x14ac:dyDescent="0.25">
      <c r="A161" s="28" t="s">
        <v>118</v>
      </c>
      <c r="B161" s="28" t="s">
        <v>118</v>
      </c>
      <c r="C161" s="28" t="s">
        <v>118</v>
      </c>
      <c r="D161" s="28" t="s">
        <v>331</v>
      </c>
      <c r="E161" s="28" t="s">
        <v>272</v>
      </c>
      <c r="F161" s="28" t="s">
        <v>332</v>
      </c>
      <c r="G161" s="30">
        <v>3500</v>
      </c>
      <c r="H161" s="30">
        <v>0</v>
      </c>
      <c r="I161" s="10">
        <f t="shared" si="2"/>
        <v>0</v>
      </c>
    </row>
    <row r="162" spans="1:9" ht="52.9" customHeight="1" x14ac:dyDescent="0.25">
      <c r="A162" s="28" t="s">
        <v>118</v>
      </c>
      <c r="B162" s="28" t="s">
        <v>118</v>
      </c>
      <c r="C162" s="28" t="s">
        <v>118</v>
      </c>
      <c r="D162" s="28" t="s">
        <v>481</v>
      </c>
      <c r="E162" s="28" t="s">
        <v>272</v>
      </c>
      <c r="F162" s="28" t="s">
        <v>482</v>
      </c>
      <c r="G162" s="30">
        <v>2269986</v>
      </c>
      <c r="H162" s="30">
        <v>2269986</v>
      </c>
      <c r="I162" s="10">
        <f t="shared" si="2"/>
        <v>1</v>
      </c>
    </row>
    <row r="163" spans="1:9" ht="27" customHeight="1" x14ac:dyDescent="0.25">
      <c r="A163" s="7"/>
      <c r="B163" s="7" t="s">
        <v>483</v>
      </c>
      <c r="C163" s="7"/>
      <c r="D163" s="7"/>
      <c r="E163" s="7"/>
      <c r="F163" s="7" t="s">
        <v>484</v>
      </c>
      <c r="G163" s="31">
        <v>1867272</v>
      </c>
      <c r="H163" s="31">
        <v>986479.7</v>
      </c>
      <c r="I163" s="10">
        <f t="shared" si="2"/>
        <v>0.52829994773123568</v>
      </c>
    </row>
    <row r="164" spans="1:9" ht="27" customHeight="1" x14ac:dyDescent="0.25">
      <c r="A164" s="28" t="s">
        <v>118</v>
      </c>
      <c r="B164" s="28" t="s">
        <v>118</v>
      </c>
      <c r="C164" s="28" t="s">
        <v>118</v>
      </c>
      <c r="D164" s="28" t="s">
        <v>290</v>
      </c>
      <c r="E164" s="28" t="s">
        <v>272</v>
      </c>
      <c r="F164" s="28" t="s">
        <v>291</v>
      </c>
      <c r="G164" s="30">
        <v>672</v>
      </c>
      <c r="H164" s="30">
        <v>1064.5</v>
      </c>
      <c r="I164" s="10">
        <f t="shared" si="2"/>
        <v>1.5840773809523809</v>
      </c>
    </row>
    <row r="165" spans="1:9" ht="27" customHeight="1" x14ac:dyDescent="0.25">
      <c r="A165" s="28" t="s">
        <v>118</v>
      </c>
      <c r="B165" s="28" t="s">
        <v>118</v>
      </c>
      <c r="C165" s="28" t="s">
        <v>118</v>
      </c>
      <c r="D165" s="28" t="s">
        <v>331</v>
      </c>
      <c r="E165" s="28" t="s">
        <v>272</v>
      </c>
      <c r="F165" s="28" t="s">
        <v>332</v>
      </c>
      <c r="G165" s="30">
        <v>17600</v>
      </c>
      <c r="H165" s="30">
        <v>7210.14</v>
      </c>
      <c r="I165" s="10">
        <f t="shared" si="2"/>
        <v>0.40966704545454546</v>
      </c>
    </row>
    <row r="166" spans="1:9" ht="39.950000000000003" customHeight="1" x14ac:dyDescent="0.25">
      <c r="A166" s="28" t="s">
        <v>118</v>
      </c>
      <c r="B166" s="28" t="s">
        <v>118</v>
      </c>
      <c r="C166" s="28" t="s">
        <v>118</v>
      </c>
      <c r="D166" s="28" t="s">
        <v>280</v>
      </c>
      <c r="E166" s="28" t="s">
        <v>272</v>
      </c>
      <c r="F166" s="28" t="s">
        <v>281</v>
      </c>
      <c r="G166" s="30">
        <v>1849000</v>
      </c>
      <c r="H166" s="30">
        <v>970000</v>
      </c>
      <c r="I166" s="10">
        <f t="shared" si="2"/>
        <v>0.52460789616008652</v>
      </c>
    </row>
    <row r="167" spans="1:9" ht="27" customHeight="1" x14ac:dyDescent="0.25">
      <c r="A167" s="28" t="s">
        <v>118</v>
      </c>
      <c r="B167" s="28" t="s">
        <v>118</v>
      </c>
      <c r="C167" s="28" t="s">
        <v>118</v>
      </c>
      <c r="D167" s="28" t="s">
        <v>343</v>
      </c>
      <c r="E167" s="28" t="s">
        <v>272</v>
      </c>
      <c r="F167" s="28" t="s">
        <v>344</v>
      </c>
      <c r="G167" s="30">
        <v>0</v>
      </c>
      <c r="H167" s="30">
        <v>8205.06</v>
      </c>
      <c r="I167" s="10">
        <f t="shared" si="2"/>
        <v>0</v>
      </c>
    </row>
    <row r="168" spans="1:9" ht="27" customHeight="1" x14ac:dyDescent="0.25">
      <c r="A168" s="7"/>
      <c r="B168" s="7" t="s">
        <v>485</v>
      </c>
      <c r="C168" s="7"/>
      <c r="D168" s="7"/>
      <c r="E168" s="7"/>
      <c r="F168" s="7" t="s">
        <v>486</v>
      </c>
      <c r="G168" s="31">
        <v>15000</v>
      </c>
      <c r="H168" s="31">
        <v>10400</v>
      </c>
      <c r="I168" s="10">
        <f t="shared" si="2"/>
        <v>0.69333333333333336</v>
      </c>
    </row>
    <row r="169" spans="1:9" ht="39.950000000000003" customHeight="1" x14ac:dyDescent="0.25">
      <c r="A169" s="28" t="s">
        <v>118</v>
      </c>
      <c r="B169" s="28" t="s">
        <v>118</v>
      </c>
      <c r="C169" s="28" t="s">
        <v>118</v>
      </c>
      <c r="D169" s="28" t="s">
        <v>280</v>
      </c>
      <c r="E169" s="28" t="s">
        <v>272</v>
      </c>
      <c r="F169" s="28" t="s">
        <v>281</v>
      </c>
      <c r="G169" s="30">
        <v>15000</v>
      </c>
      <c r="H169" s="30">
        <v>10400</v>
      </c>
      <c r="I169" s="10">
        <f t="shared" si="2"/>
        <v>0.69333333333333336</v>
      </c>
    </row>
    <row r="170" spans="1:9" ht="14.25" customHeight="1" x14ac:dyDescent="0.25">
      <c r="A170" s="7"/>
      <c r="B170" s="7" t="s">
        <v>487</v>
      </c>
      <c r="C170" s="7"/>
      <c r="D170" s="7"/>
      <c r="E170" s="7"/>
      <c r="F170" s="7" t="s">
        <v>275</v>
      </c>
      <c r="G170" s="31">
        <v>6000</v>
      </c>
      <c r="H170" s="31">
        <v>6000</v>
      </c>
      <c r="I170" s="10">
        <f t="shared" si="2"/>
        <v>1</v>
      </c>
    </row>
    <row r="171" spans="1:9" ht="14.25" customHeight="1" x14ac:dyDescent="0.25">
      <c r="A171" s="28" t="s">
        <v>118</v>
      </c>
      <c r="B171" s="28" t="s">
        <v>118</v>
      </c>
      <c r="C171" s="28" t="s">
        <v>118</v>
      </c>
      <c r="D171" s="28" t="s">
        <v>296</v>
      </c>
      <c r="E171" s="28" t="s">
        <v>272</v>
      </c>
      <c r="F171" s="28" t="s">
        <v>297</v>
      </c>
      <c r="G171" s="30">
        <v>6000</v>
      </c>
      <c r="H171" s="30">
        <v>6000</v>
      </c>
      <c r="I171" s="10">
        <f t="shared" si="2"/>
        <v>1</v>
      </c>
    </row>
    <row r="172" spans="1:9" ht="27" customHeight="1" x14ac:dyDescent="0.25">
      <c r="A172" s="3" t="s">
        <v>488</v>
      </c>
      <c r="B172" s="3"/>
      <c r="C172" s="3"/>
      <c r="D172" s="3"/>
      <c r="E172" s="3"/>
      <c r="F172" s="3" t="s">
        <v>489</v>
      </c>
      <c r="G172" s="27">
        <v>1547973.46</v>
      </c>
      <c r="H172" s="27">
        <v>771143.08</v>
      </c>
      <c r="I172" s="5">
        <f t="shared" si="2"/>
        <v>0.4981629853007945</v>
      </c>
    </row>
    <row r="173" spans="1:9" ht="14.25" customHeight="1" x14ac:dyDescent="0.25">
      <c r="A173" s="7"/>
      <c r="B173" s="7" t="s">
        <v>490</v>
      </c>
      <c r="C173" s="7"/>
      <c r="D173" s="7"/>
      <c r="E173" s="7"/>
      <c r="F173" s="7" t="s">
        <v>491</v>
      </c>
      <c r="G173" s="31">
        <v>5000</v>
      </c>
      <c r="H173" s="31">
        <v>1340.83</v>
      </c>
      <c r="I173" s="10">
        <f t="shared" si="2"/>
        <v>0.26816599999999996</v>
      </c>
    </row>
    <row r="174" spans="1:9" ht="14.25" customHeight="1" x14ac:dyDescent="0.25">
      <c r="A174" s="28" t="s">
        <v>118</v>
      </c>
      <c r="B174" s="28" t="s">
        <v>118</v>
      </c>
      <c r="C174" s="28" t="s">
        <v>118</v>
      </c>
      <c r="D174" s="28" t="s">
        <v>290</v>
      </c>
      <c r="E174" s="28" t="s">
        <v>272</v>
      </c>
      <c r="F174" s="28" t="s">
        <v>291</v>
      </c>
      <c r="G174" s="30">
        <v>0</v>
      </c>
      <c r="H174" s="30">
        <v>2.4</v>
      </c>
      <c r="I174" s="10">
        <f t="shared" si="2"/>
        <v>0</v>
      </c>
    </row>
    <row r="175" spans="1:9" ht="14.25" customHeight="1" x14ac:dyDescent="0.25">
      <c r="A175" s="28" t="s">
        <v>118</v>
      </c>
      <c r="B175" s="28" t="s">
        <v>118</v>
      </c>
      <c r="C175" s="28" t="s">
        <v>118</v>
      </c>
      <c r="D175" s="28" t="s">
        <v>296</v>
      </c>
      <c r="E175" s="28" t="s">
        <v>272</v>
      </c>
      <c r="F175" s="28" t="s">
        <v>297</v>
      </c>
      <c r="G175" s="30">
        <v>5000</v>
      </c>
      <c r="H175" s="30">
        <v>1338.43</v>
      </c>
      <c r="I175" s="10">
        <f t="shared" si="2"/>
        <v>0.26768600000000004</v>
      </c>
    </row>
    <row r="176" spans="1:9" ht="27" customHeight="1" x14ac:dyDescent="0.25">
      <c r="A176" s="7"/>
      <c r="B176" s="7" t="s">
        <v>492</v>
      </c>
      <c r="C176" s="7"/>
      <c r="D176" s="7"/>
      <c r="E176" s="7"/>
      <c r="F176" s="7" t="s">
        <v>493</v>
      </c>
      <c r="G176" s="31">
        <v>1486863</v>
      </c>
      <c r="H176" s="31">
        <v>738902.9</v>
      </c>
      <c r="I176" s="10">
        <f t="shared" si="2"/>
        <v>0.49695425873130211</v>
      </c>
    </row>
    <row r="177" spans="1:9" ht="27" customHeight="1" x14ac:dyDescent="0.25">
      <c r="A177" s="28" t="s">
        <v>118</v>
      </c>
      <c r="B177" s="28" t="s">
        <v>118</v>
      </c>
      <c r="C177" s="28" t="s">
        <v>118</v>
      </c>
      <c r="D177" s="28" t="s">
        <v>310</v>
      </c>
      <c r="E177" s="28" t="s">
        <v>272</v>
      </c>
      <c r="F177" s="28" t="s">
        <v>311</v>
      </c>
      <c r="G177" s="30">
        <v>1486863</v>
      </c>
      <c r="H177" s="30">
        <v>738670.43</v>
      </c>
      <c r="I177" s="10">
        <f t="shared" si="2"/>
        <v>0.49679790942406937</v>
      </c>
    </row>
    <row r="178" spans="1:9" ht="14.25" customHeight="1" x14ac:dyDescent="0.25">
      <c r="A178" s="28" t="s">
        <v>118</v>
      </c>
      <c r="B178" s="28" t="s">
        <v>118</v>
      </c>
      <c r="C178" s="28" t="s">
        <v>118</v>
      </c>
      <c r="D178" s="28" t="s">
        <v>331</v>
      </c>
      <c r="E178" s="28" t="s">
        <v>272</v>
      </c>
      <c r="F178" s="28" t="s">
        <v>332</v>
      </c>
      <c r="G178" s="30">
        <v>0</v>
      </c>
      <c r="H178" s="30">
        <v>232.47</v>
      </c>
      <c r="I178" s="10">
        <f t="shared" si="2"/>
        <v>0</v>
      </c>
    </row>
    <row r="179" spans="1:9" ht="27" customHeight="1" x14ac:dyDescent="0.25">
      <c r="A179" s="7"/>
      <c r="B179" s="7" t="s">
        <v>494</v>
      </c>
      <c r="C179" s="7"/>
      <c r="D179" s="7"/>
      <c r="E179" s="7"/>
      <c r="F179" s="7" t="s">
        <v>495</v>
      </c>
      <c r="G179" s="31">
        <v>21000</v>
      </c>
      <c r="H179" s="31">
        <v>6954.71</v>
      </c>
      <c r="I179" s="10">
        <f t="shared" si="2"/>
        <v>0.33117666666666667</v>
      </c>
    </row>
    <row r="180" spans="1:9" ht="39.950000000000003" customHeight="1" x14ac:dyDescent="0.25">
      <c r="A180" s="28" t="s">
        <v>118</v>
      </c>
      <c r="B180" s="28" t="s">
        <v>118</v>
      </c>
      <c r="C180" s="28" t="s">
        <v>118</v>
      </c>
      <c r="D180" s="28" t="s">
        <v>282</v>
      </c>
      <c r="E180" s="28" t="s">
        <v>272</v>
      </c>
      <c r="F180" s="28" t="s">
        <v>283</v>
      </c>
      <c r="G180" s="30">
        <v>21000</v>
      </c>
      <c r="H180" s="30">
        <v>6954.71</v>
      </c>
      <c r="I180" s="10">
        <f t="shared" si="2"/>
        <v>0.33117666666666667</v>
      </c>
    </row>
    <row r="181" spans="1:9" ht="27" customHeight="1" x14ac:dyDescent="0.25">
      <c r="A181" s="7"/>
      <c r="B181" s="7" t="s">
        <v>496</v>
      </c>
      <c r="C181" s="7"/>
      <c r="D181" s="7"/>
      <c r="E181" s="7"/>
      <c r="F181" s="7" t="s">
        <v>497</v>
      </c>
      <c r="G181" s="31">
        <v>3500</v>
      </c>
      <c r="H181" s="31">
        <v>8216.2900000000009</v>
      </c>
      <c r="I181" s="10">
        <f t="shared" si="2"/>
        <v>2.3475114285714289</v>
      </c>
    </row>
    <row r="182" spans="1:9" ht="14.25" customHeight="1" x14ac:dyDescent="0.25">
      <c r="A182" s="28" t="s">
        <v>118</v>
      </c>
      <c r="B182" s="28" t="s">
        <v>118</v>
      </c>
      <c r="C182" s="28" t="s">
        <v>118</v>
      </c>
      <c r="D182" s="28" t="s">
        <v>331</v>
      </c>
      <c r="E182" s="28" t="s">
        <v>272</v>
      </c>
      <c r="F182" s="28" t="s">
        <v>332</v>
      </c>
      <c r="G182" s="30">
        <v>0</v>
      </c>
      <c r="H182" s="30">
        <v>570.76</v>
      </c>
      <c r="I182" s="10">
        <f t="shared" si="2"/>
        <v>0</v>
      </c>
    </row>
    <row r="183" spans="1:9" ht="27" customHeight="1" x14ac:dyDescent="0.25">
      <c r="A183" s="28" t="s">
        <v>118</v>
      </c>
      <c r="B183" s="28" t="s">
        <v>118</v>
      </c>
      <c r="C183" s="28" t="s">
        <v>118</v>
      </c>
      <c r="D183" s="28" t="s">
        <v>359</v>
      </c>
      <c r="E183" s="28" t="s">
        <v>272</v>
      </c>
      <c r="F183" s="28" t="s">
        <v>360</v>
      </c>
      <c r="G183" s="30">
        <v>3500</v>
      </c>
      <c r="H183" s="30">
        <v>7645.53</v>
      </c>
      <c r="I183" s="10">
        <f t="shared" si="2"/>
        <v>2.184437142857143</v>
      </c>
    </row>
    <row r="184" spans="1:9" ht="27" customHeight="1" x14ac:dyDescent="0.25">
      <c r="A184" s="7"/>
      <c r="B184" s="7" t="s">
        <v>498</v>
      </c>
      <c r="C184" s="7"/>
      <c r="D184" s="7"/>
      <c r="E184" s="7"/>
      <c r="F184" s="7" t="s">
        <v>499</v>
      </c>
      <c r="G184" s="31">
        <v>5000</v>
      </c>
      <c r="H184" s="31">
        <v>3089.11</v>
      </c>
      <c r="I184" s="10">
        <f t="shared" si="2"/>
        <v>0.61782199999999998</v>
      </c>
    </row>
    <row r="185" spans="1:9" ht="14.25" customHeight="1" x14ac:dyDescent="0.25">
      <c r="A185" s="28" t="s">
        <v>118</v>
      </c>
      <c r="B185" s="28" t="s">
        <v>118</v>
      </c>
      <c r="C185" s="28" t="s">
        <v>118</v>
      </c>
      <c r="D185" s="28" t="s">
        <v>404</v>
      </c>
      <c r="E185" s="28" t="s">
        <v>272</v>
      </c>
      <c r="F185" s="28" t="s">
        <v>405</v>
      </c>
      <c r="G185" s="30">
        <v>5000</v>
      </c>
      <c r="H185" s="30">
        <v>3089.11</v>
      </c>
      <c r="I185" s="10">
        <f t="shared" si="2"/>
        <v>0.61782199999999998</v>
      </c>
    </row>
    <row r="186" spans="1:9" ht="27" customHeight="1" x14ac:dyDescent="0.25">
      <c r="A186" s="7"/>
      <c r="B186" s="7" t="s">
        <v>500</v>
      </c>
      <c r="C186" s="7"/>
      <c r="D186" s="7"/>
      <c r="E186" s="7"/>
      <c r="F186" s="7" t="s">
        <v>501</v>
      </c>
      <c r="G186" s="31">
        <v>26610.46</v>
      </c>
      <c r="H186" s="31">
        <v>11238.09</v>
      </c>
      <c r="I186" s="10">
        <f t="shared" si="2"/>
        <v>0.42231851685389882</v>
      </c>
    </row>
    <row r="187" spans="1:9" ht="27" customHeight="1" x14ac:dyDescent="0.25">
      <c r="A187" s="28" t="s">
        <v>118</v>
      </c>
      <c r="B187" s="28" t="s">
        <v>118</v>
      </c>
      <c r="C187" s="28" t="s">
        <v>118</v>
      </c>
      <c r="D187" s="28" t="s">
        <v>502</v>
      </c>
      <c r="E187" s="28" t="s">
        <v>272</v>
      </c>
      <c r="F187" s="28" t="s">
        <v>503</v>
      </c>
      <c r="G187" s="30">
        <v>0</v>
      </c>
      <c r="H187" s="30">
        <v>2700</v>
      </c>
      <c r="I187" s="10">
        <f t="shared" si="2"/>
        <v>0</v>
      </c>
    </row>
    <row r="188" spans="1:9" ht="14.25" customHeight="1" x14ac:dyDescent="0.25">
      <c r="A188" s="28" t="s">
        <v>118</v>
      </c>
      <c r="B188" s="28" t="s">
        <v>118</v>
      </c>
      <c r="C188" s="28" t="s">
        <v>118</v>
      </c>
      <c r="D188" s="28" t="s">
        <v>329</v>
      </c>
      <c r="E188" s="28" t="s">
        <v>272</v>
      </c>
      <c r="F188" s="28" t="s">
        <v>330</v>
      </c>
      <c r="G188" s="30">
        <v>5000</v>
      </c>
      <c r="H188" s="30">
        <v>1093.5999999999999</v>
      </c>
      <c r="I188" s="10">
        <f t="shared" si="2"/>
        <v>0.21871999999999997</v>
      </c>
    </row>
    <row r="189" spans="1:9" ht="14.25" customHeight="1" x14ac:dyDescent="0.25">
      <c r="A189" s="28" t="s">
        <v>118</v>
      </c>
      <c r="B189" s="28" t="s">
        <v>118</v>
      </c>
      <c r="C189" s="28" t="s">
        <v>118</v>
      </c>
      <c r="D189" s="28" t="s">
        <v>388</v>
      </c>
      <c r="E189" s="28" t="s">
        <v>272</v>
      </c>
      <c r="F189" s="28" t="s">
        <v>389</v>
      </c>
      <c r="G189" s="30">
        <v>0</v>
      </c>
      <c r="H189" s="30">
        <v>39</v>
      </c>
      <c r="I189" s="10">
        <f t="shared" si="2"/>
        <v>0</v>
      </c>
    </row>
    <row r="190" spans="1:9" ht="14.25" customHeight="1" x14ac:dyDescent="0.25">
      <c r="A190" s="28" t="s">
        <v>118</v>
      </c>
      <c r="B190" s="28" t="s">
        <v>118</v>
      </c>
      <c r="C190" s="28" t="s">
        <v>118</v>
      </c>
      <c r="D190" s="28" t="s">
        <v>368</v>
      </c>
      <c r="E190" s="28" t="s">
        <v>272</v>
      </c>
      <c r="F190" s="28" t="s">
        <v>369</v>
      </c>
      <c r="G190" s="30">
        <v>5000</v>
      </c>
      <c r="H190" s="30">
        <v>1377.79</v>
      </c>
      <c r="I190" s="10">
        <f t="shared" si="2"/>
        <v>0.27555799999999997</v>
      </c>
    </row>
    <row r="191" spans="1:9" ht="27" customHeight="1" x14ac:dyDescent="0.25">
      <c r="A191" s="28" t="s">
        <v>118</v>
      </c>
      <c r="B191" s="28" t="s">
        <v>118</v>
      </c>
      <c r="C191" s="28" t="s">
        <v>118</v>
      </c>
      <c r="D191" s="28" t="s">
        <v>296</v>
      </c>
      <c r="E191" s="28" t="s">
        <v>272</v>
      </c>
      <c r="F191" s="28" t="s">
        <v>297</v>
      </c>
      <c r="G191" s="30">
        <v>6719.76</v>
      </c>
      <c r="H191" s="30">
        <v>6027.7</v>
      </c>
      <c r="I191" s="10">
        <f t="shared" si="2"/>
        <v>0.89701120278105162</v>
      </c>
    </row>
    <row r="192" spans="1:9" ht="39.950000000000003" customHeight="1" x14ac:dyDescent="0.25">
      <c r="A192" s="28" t="s">
        <v>118</v>
      </c>
      <c r="B192" s="28" t="s">
        <v>118</v>
      </c>
      <c r="C192" s="28" t="s">
        <v>118</v>
      </c>
      <c r="D192" s="28" t="s">
        <v>282</v>
      </c>
      <c r="E192" s="28" t="s">
        <v>272</v>
      </c>
      <c r="F192" s="28" t="s">
        <v>283</v>
      </c>
      <c r="G192" s="30">
        <v>9890.7000000000007</v>
      </c>
      <c r="H192" s="30">
        <v>0</v>
      </c>
      <c r="I192" s="10">
        <f t="shared" si="2"/>
        <v>0</v>
      </c>
    </row>
    <row r="193" spans="1:9" ht="14.25" customHeight="1" x14ac:dyDescent="0.25">
      <c r="A193" s="7"/>
      <c r="B193" s="7" t="s">
        <v>504</v>
      </c>
      <c r="C193" s="7"/>
      <c r="D193" s="7"/>
      <c r="E193" s="7"/>
      <c r="F193" s="7" t="s">
        <v>275</v>
      </c>
      <c r="G193" s="31">
        <v>0</v>
      </c>
      <c r="H193" s="31">
        <v>1401.15</v>
      </c>
      <c r="I193" s="10">
        <f t="shared" si="2"/>
        <v>0</v>
      </c>
    </row>
    <row r="194" spans="1:9" ht="14.25" customHeight="1" x14ac:dyDescent="0.25">
      <c r="A194" s="28" t="s">
        <v>118</v>
      </c>
      <c r="B194" s="28" t="s">
        <v>118</v>
      </c>
      <c r="C194" s="28" t="s">
        <v>118</v>
      </c>
      <c r="D194" s="28" t="s">
        <v>359</v>
      </c>
      <c r="E194" s="28" t="s">
        <v>272</v>
      </c>
      <c r="F194" s="28" t="s">
        <v>360</v>
      </c>
      <c r="G194" s="30">
        <v>0</v>
      </c>
      <c r="H194" s="30">
        <v>551.92999999999995</v>
      </c>
      <c r="I194" s="10">
        <f t="shared" ref="I194:I202" si="3">IF($G194=0,0,$H194/$G194)</f>
        <v>0</v>
      </c>
    </row>
    <row r="195" spans="1:9" ht="14.25" customHeight="1" x14ac:dyDescent="0.25">
      <c r="A195" s="28" t="s">
        <v>118</v>
      </c>
      <c r="B195" s="28" t="s">
        <v>118</v>
      </c>
      <c r="C195" s="28" t="s">
        <v>118</v>
      </c>
      <c r="D195" s="28" t="s">
        <v>296</v>
      </c>
      <c r="E195" s="28" t="s">
        <v>272</v>
      </c>
      <c r="F195" s="28" t="s">
        <v>297</v>
      </c>
      <c r="G195" s="30">
        <v>0</v>
      </c>
      <c r="H195" s="30">
        <v>849.22</v>
      </c>
      <c r="I195" s="10">
        <f t="shared" si="3"/>
        <v>0</v>
      </c>
    </row>
    <row r="196" spans="1:9" ht="27" customHeight="1" x14ac:dyDescent="0.25">
      <c r="A196" s="3" t="s">
        <v>505</v>
      </c>
      <c r="B196" s="3"/>
      <c r="C196" s="3"/>
      <c r="D196" s="3"/>
      <c r="E196" s="3"/>
      <c r="F196" s="3" t="s">
        <v>506</v>
      </c>
      <c r="G196" s="27">
        <v>15000</v>
      </c>
      <c r="H196" s="27">
        <v>11760.1</v>
      </c>
      <c r="I196" s="5">
        <f t="shared" si="3"/>
        <v>0.78400666666666674</v>
      </c>
    </row>
    <row r="197" spans="1:9" ht="27" customHeight="1" x14ac:dyDescent="0.25">
      <c r="A197" s="7"/>
      <c r="B197" s="7" t="s">
        <v>507</v>
      </c>
      <c r="C197" s="7"/>
      <c r="D197" s="7"/>
      <c r="E197" s="7"/>
      <c r="F197" s="7" t="s">
        <v>508</v>
      </c>
      <c r="G197" s="31">
        <v>15000</v>
      </c>
      <c r="H197" s="31">
        <v>10360.1</v>
      </c>
      <c r="I197" s="10">
        <f t="shared" si="3"/>
        <v>0.69067333333333336</v>
      </c>
    </row>
    <row r="198" spans="1:9" ht="27" customHeight="1" x14ac:dyDescent="0.25">
      <c r="A198" s="28" t="s">
        <v>118</v>
      </c>
      <c r="B198" s="28" t="s">
        <v>118</v>
      </c>
      <c r="C198" s="28" t="s">
        <v>118</v>
      </c>
      <c r="D198" s="28" t="s">
        <v>404</v>
      </c>
      <c r="E198" s="28" t="s">
        <v>272</v>
      </c>
      <c r="F198" s="28" t="s">
        <v>405</v>
      </c>
      <c r="G198" s="30">
        <v>15000</v>
      </c>
      <c r="H198" s="30">
        <v>7900.1</v>
      </c>
      <c r="I198" s="10">
        <f t="shared" si="3"/>
        <v>0.52667333333333333</v>
      </c>
    </row>
    <row r="199" spans="1:9" ht="14.25" customHeight="1" x14ac:dyDescent="0.25">
      <c r="A199" s="28" t="s">
        <v>118</v>
      </c>
      <c r="B199" s="28" t="s">
        <v>118</v>
      </c>
      <c r="C199" s="28" t="s">
        <v>118</v>
      </c>
      <c r="D199" s="28" t="s">
        <v>296</v>
      </c>
      <c r="E199" s="28" t="s">
        <v>272</v>
      </c>
      <c r="F199" s="28" t="s">
        <v>297</v>
      </c>
      <c r="G199" s="30">
        <v>0</v>
      </c>
      <c r="H199" s="30">
        <v>2460</v>
      </c>
      <c r="I199" s="10">
        <f t="shared" si="3"/>
        <v>0</v>
      </c>
    </row>
    <row r="200" spans="1:9" ht="14.25" customHeight="1" x14ac:dyDescent="0.25">
      <c r="A200" s="7"/>
      <c r="B200" s="7" t="s">
        <v>511</v>
      </c>
      <c r="C200" s="7"/>
      <c r="D200" s="7"/>
      <c r="E200" s="7"/>
      <c r="F200" s="7" t="s">
        <v>275</v>
      </c>
      <c r="G200" s="31">
        <v>0</v>
      </c>
      <c r="H200" s="31">
        <v>1400</v>
      </c>
      <c r="I200" s="10">
        <f t="shared" si="3"/>
        <v>0</v>
      </c>
    </row>
    <row r="201" spans="1:9" ht="14.25" customHeight="1" x14ac:dyDescent="0.25">
      <c r="A201" s="28" t="s">
        <v>118</v>
      </c>
      <c r="B201" s="28" t="s">
        <v>118</v>
      </c>
      <c r="C201" s="28" t="s">
        <v>118</v>
      </c>
      <c r="D201" s="28" t="s">
        <v>404</v>
      </c>
      <c r="E201" s="28" t="s">
        <v>272</v>
      </c>
      <c r="F201" s="28" t="s">
        <v>405</v>
      </c>
      <c r="G201" s="30">
        <v>0</v>
      </c>
      <c r="H201" s="30">
        <v>1400</v>
      </c>
      <c r="I201" s="10">
        <f t="shared" si="3"/>
        <v>0</v>
      </c>
    </row>
    <row r="202" spans="1:9" ht="27" customHeight="1" x14ac:dyDescent="0.25">
      <c r="A202" s="3"/>
      <c r="B202" s="3"/>
      <c r="C202" s="3"/>
      <c r="D202" s="3"/>
      <c r="E202" s="3"/>
      <c r="F202" s="3" t="s">
        <v>515</v>
      </c>
      <c r="G202" s="27">
        <v>33496049.920000002</v>
      </c>
      <c r="H202" s="27">
        <v>16083893.25</v>
      </c>
      <c r="I202" s="5">
        <f t="shared" si="3"/>
        <v>0.48017283495856455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2" width="14.28515625" customWidth="1"/>
    <col min="3" max="3" width="14.28515625" hidden="1" customWidth="1"/>
    <col min="4" max="5" width="14.28515625" customWidth="1"/>
    <col min="6" max="6" width="57.140625" customWidth="1"/>
    <col min="7" max="9" width="14.28515625" customWidth="1"/>
  </cols>
  <sheetData>
    <row r="1" spans="1:9" ht="22.5" x14ac:dyDescent="0.25">
      <c r="A1" s="1" t="s">
        <v>259</v>
      </c>
      <c r="B1" s="1" t="s">
        <v>260</v>
      </c>
      <c r="C1" s="1" t="s">
        <v>261</v>
      </c>
      <c r="D1" s="1" t="s">
        <v>262</v>
      </c>
      <c r="E1" s="1" t="s">
        <v>263</v>
      </c>
      <c r="F1" s="1" t="s">
        <v>264</v>
      </c>
      <c r="G1" s="1" t="s">
        <v>265</v>
      </c>
      <c r="H1" s="1" t="s">
        <v>217</v>
      </c>
      <c r="I1" s="1" t="s">
        <v>266</v>
      </c>
    </row>
    <row r="2" spans="1:9" ht="27" customHeight="1" x14ac:dyDescent="0.25">
      <c r="A2" s="3" t="s">
        <v>267</v>
      </c>
      <c r="B2" s="3"/>
      <c r="C2" s="3"/>
      <c r="D2" s="3"/>
      <c r="E2" s="3"/>
      <c r="F2" s="3" t="s">
        <v>268</v>
      </c>
      <c r="G2" s="27">
        <v>2675000</v>
      </c>
      <c r="H2" s="27">
        <v>157234.96</v>
      </c>
      <c r="I2" s="5">
        <f t="shared" ref="I2:I31" si="0">IF($G2=0,0,$H2/$G2)</f>
        <v>5.8779424299065415E-2</v>
      </c>
    </row>
    <row r="3" spans="1:9" ht="14.25" customHeight="1" x14ac:dyDescent="0.25">
      <c r="A3" s="7"/>
      <c r="B3" s="7" t="s">
        <v>269</v>
      </c>
      <c r="C3" s="7"/>
      <c r="D3" s="7"/>
      <c r="E3" s="7"/>
      <c r="F3" s="7" t="s">
        <v>270</v>
      </c>
      <c r="G3" s="31">
        <v>2375000</v>
      </c>
      <c r="H3" s="31">
        <v>0</v>
      </c>
      <c r="I3" s="10">
        <f t="shared" si="0"/>
        <v>0</v>
      </c>
    </row>
    <row r="4" spans="1:9" ht="39.950000000000003" customHeight="1" x14ac:dyDescent="0.25">
      <c r="A4" s="28" t="s">
        <v>118</v>
      </c>
      <c r="B4" s="28" t="s">
        <v>118</v>
      </c>
      <c r="C4" s="28" t="s">
        <v>118</v>
      </c>
      <c r="D4" s="28" t="s">
        <v>271</v>
      </c>
      <c r="E4" s="28" t="s">
        <v>272</v>
      </c>
      <c r="F4" s="28" t="s">
        <v>273</v>
      </c>
      <c r="G4" s="30">
        <v>2375000</v>
      </c>
      <c r="H4" s="30">
        <v>0</v>
      </c>
      <c r="I4" s="10">
        <f t="shared" si="0"/>
        <v>0</v>
      </c>
    </row>
    <row r="5" spans="1:9" ht="27" customHeight="1" x14ac:dyDescent="0.25">
      <c r="A5" s="7"/>
      <c r="B5" s="7" t="s">
        <v>274</v>
      </c>
      <c r="C5" s="7"/>
      <c r="D5" s="7"/>
      <c r="E5" s="7"/>
      <c r="F5" s="7" t="s">
        <v>275</v>
      </c>
      <c r="G5" s="31">
        <v>300000</v>
      </c>
      <c r="H5" s="31">
        <v>157234.96</v>
      </c>
      <c r="I5" s="10">
        <f t="shared" si="0"/>
        <v>0.5241165333333333</v>
      </c>
    </row>
    <row r="6" spans="1:9" ht="27" customHeight="1" x14ac:dyDescent="0.25">
      <c r="A6" s="28" t="s">
        <v>118</v>
      </c>
      <c r="B6" s="28" t="s">
        <v>118</v>
      </c>
      <c r="C6" s="28" t="s">
        <v>118</v>
      </c>
      <c r="D6" s="28" t="s">
        <v>278</v>
      </c>
      <c r="E6" s="28" t="s">
        <v>272</v>
      </c>
      <c r="F6" s="28" t="s">
        <v>279</v>
      </c>
      <c r="G6" s="30">
        <v>300000</v>
      </c>
      <c r="H6" s="30">
        <v>157234.96</v>
      </c>
      <c r="I6" s="10">
        <f t="shared" si="0"/>
        <v>0.5241165333333333</v>
      </c>
    </row>
    <row r="7" spans="1:9" ht="14.25" customHeight="1" x14ac:dyDescent="0.25">
      <c r="A7" s="3" t="s">
        <v>284</v>
      </c>
      <c r="B7" s="3"/>
      <c r="C7" s="3"/>
      <c r="D7" s="3"/>
      <c r="E7" s="3"/>
      <c r="F7" s="3" t="s">
        <v>285</v>
      </c>
      <c r="G7" s="27">
        <v>0</v>
      </c>
      <c r="H7" s="27">
        <v>3466.8</v>
      </c>
      <c r="I7" s="5">
        <f t="shared" si="0"/>
        <v>0</v>
      </c>
    </row>
    <row r="8" spans="1:9" ht="14.25" customHeight="1" x14ac:dyDescent="0.25">
      <c r="A8" s="7"/>
      <c r="B8" s="7" t="s">
        <v>286</v>
      </c>
      <c r="C8" s="7"/>
      <c r="D8" s="7"/>
      <c r="E8" s="7"/>
      <c r="F8" s="7" t="s">
        <v>287</v>
      </c>
      <c r="G8" s="31">
        <v>0</v>
      </c>
      <c r="H8" s="31">
        <v>3466.8</v>
      </c>
      <c r="I8" s="10">
        <f t="shared" si="0"/>
        <v>0</v>
      </c>
    </row>
    <row r="9" spans="1:9" ht="14.25" customHeight="1" x14ac:dyDescent="0.25">
      <c r="A9" s="28" t="s">
        <v>118</v>
      </c>
      <c r="B9" s="28" t="s">
        <v>118</v>
      </c>
      <c r="C9" s="28" t="s">
        <v>118</v>
      </c>
      <c r="D9" s="28" t="s">
        <v>288</v>
      </c>
      <c r="E9" s="28" t="s">
        <v>272</v>
      </c>
      <c r="F9" s="28" t="s">
        <v>289</v>
      </c>
      <c r="G9" s="30">
        <v>0</v>
      </c>
      <c r="H9" s="30">
        <v>3466.8</v>
      </c>
      <c r="I9" s="10">
        <f t="shared" si="0"/>
        <v>0</v>
      </c>
    </row>
    <row r="10" spans="1:9" ht="14.25" customHeight="1" x14ac:dyDescent="0.25">
      <c r="A10" s="3" t="s">
        <v>298</v>
      </c>
      <c r="B10" s="3"/>
      <c r="C10" s="3"/>
      <c r="D10" s="3"/>
      <c r="E10" s="3"/>
      <c r="F10" s="3" t="s">
        <v>299</v>
      </c>
      <c r="G10" s="27">
        <v>599960.62</v>
      </c>
      <c r="H10" s="27">
        <v>0</v>
      </c>
      <c r="I10" s="5">
        <f t="shared" si="0"/>
        <v>0</v>
      </c>
    </row>
    <row r="11" spans="1:9" ht="14.25" customHeight="1" x14ac:dyDescent="0.25">
      <c r="A11" s="7"/>
      <c r="B11" s="7" t="s">
        <v>304</v>
      </c>
      <c r="C11" s="7"/>
      <c r="D11" s="7"/>
      <c r="E11" s="7"/>
      <c r="F11" s="7" t="s">
        <v>305</v>
      </c>
      <c r="G11" s="31">
        <v>599960.62</v>
      </c>
      <c r="H11" s="31">
        <v>0</v>
      </c>
      <c r="I11" s="10">
        <f t="shared" si="0"/>
        <v>0</v>
      </c>
    </row>
    <row r="12" spans="1:9" ht="39.950000000000003" customHeight="1" x14ac:dyDescent="0.25">
      <c r="A12" s="28" t="s">
        <v>118</v>
      </c>
      <c r="B12" s="28" t="s">
        <v>118</v>
      </c>
      <c r="C12" s="28" t="s">
        <v>118</v>
      </c>
      <c r="D12" s="28" t="s">
        <v>306</v>
      </c>
      <c r="E12" s="28" t="s">
        <v>272</v>
      </c>
      <c r="F12" s="28" t="s">
        <v>307</v>
      </c>
      <c r="G12" s="30">
        <v>599960.62</v>
      </c>
      <c r="H12" s="30">
        <v>0</v>
      </c>
      <c r="I12" s="10">
        <f t="shared" si="0"/>
        <v>0</v>
      </c>
    </row>
    <row r="13" spans="1:9" ht="27" customHeight="1" x14ac:dyDescent="0.25">
      <c r="A13" s="3" t="s">
        <v>312</v>
      </c>
      <c r="B13" s="3"/>
      <c r="C13" s="3"/>
      <c r="D13" s="3"/>
      <c r="E13" s="3"/>
      <c r="F13" s="3" t="s">
        <v>313</v>
      </c>
      <c r="G13" s="27">
        <v>260494</v>
      </c>
      <c r="H13" s="27">
        <v>155656.16</v>
      </c>
      <c r="I13" s="5">
        <f t="shared" si="0"/>
        <v>0.59754220826583337</v>
      </c>
    </row>
    <row r="14" spans="1:9" ht="27" customHeight="1" x14ac:dyDescent="0.25">
      <c r="A14" s="7"/>
      <c r="B14" s="7" t="s">
        <v>314</v>
      </c>
      <c r="C14" s="7"/>
      <c r="D14" s="7"/>
      <c r="E14" s="7"/>
      <c r="F14" s="7" t="s">
        <v>315</v>
      </c>
      <c r="G14" s="31">
        <v>260494</v>
      </c>
      <c r="H14" s="31">
        <v>155656.16</v>
      </c>
      <c r="I14" s="10">
        <f t="shared" si="0"/>
        <v>0.59754220826583337</v>
      </c>
    </row>
    <row r="15" spans="1:9" ht="39.950000000000003" customHeight="1" x14ac:dyDescent="0.25">
      <c r="A15" s="28" t="s">
        <v>118</v>
      </c>
      <c r="B15" s="28" t="s">
        <v>118</v>
      </c>
      <c r="C15" s="28" t="s">
        <v>118</v>
      </c>
      <c r="D15" s="28" t="s">
        <v>312</v>
      </c>
      <c r="E15" s="28" t="s">
        <v>272</v>
      </c>
      <c r="F15" s="28" t="s">
        <v>316</v>
      </c>
      <c r="G15" s="30">
        <v>130800</v>
      </c>
      <c r="H15" s="30">
        <v>25000</v>
      </c>
      <c r="I15" s="10">
        <f t="shared" si="0"/>
        <v>0.19113149847094801</v>
      </c>
    </row>
    <row r="16" spans="1:9" ht="39.950000000000003" customHeight="1" x14ac:dyDescent="0.25">
      <c r="A16" s="28" t="s">
        <v>118</v>
      </c>
      <c r="B16" s="28" t="s">
        <v>118</v>
      </c>
      <c r="C16" s="28" t="s">
        <v>118</v>
      </c>
      <c r="D16" s="28" t="s">
        <v>317</v>
      </c>
      <c r="E16" s="28" t="s">
        <v>116</v>
      </c>
      <c r="F16" s="28" t="s">
        <v>318</v>
      </c>
      <c r="G16" s="30">
        <v>129694</v>
      </c>
      <c r="H16" s="30">
        <v>129694.44</v>
      </c>
      <c r="I16" s="10">
        <f t="shared" si="0"/>
        <v>1.0000033926010456</v>
      </c>
    </row>
    <row r="17" spans="1:9" ht="39.950000000000003" customHeight="1" x14ac:dyDescent="0.25">
      <c r="A17" s="28" t="s">
        <v>118</v>
      </c>
      <c r="B17" s="28" t="s">
        <v>118</v>
      </c>
      <c r="C17" s="28" t="s">
        <v>118</v>
      </c>
      <c r="D17" s="28" t="s">
        <v>319</v>
      </c>
      <c r="E17" s="28" t="s">
        <v>142</v>
      </c>
      <c r="F17" s="28" t="s">
        <v>320</v>
      </c>
      <c r="G17" s="30">
        <v>0</v>
      </c>
      <c r="H17" s="30">
        <v>961.72</v>
      </c>
      <c r="I17" s="10">
        <f t="shared" si="0"/>
        <v>0</v>
      </c>
    </row>
    <row r="18" spans="1:9" ht="14.25" customHeight="1" x14ac:dyDescent="0.25">
      <c r="A18" s="3" t="s">
        <v>321</v>
      </c>
      <c r="B18" s="3"/>
      <c r="C18" s="3"/>
      <c r="D18" s="3"/>
      <c r="E18" s="3"/>
      <c r="F18" s="3" t="s">
        <v>322</v>
      </c>
      <c r="G18" s="27">
        <v>0</v>
      </c>
      <c r="H18" s="27">
        <v>1074.71</v>
      </c>
      <c r="I18" s="5">
        <f t="shared" si="0"/>
        <v>0</v>
      </c>
    </row>
    <row r="19" spans="1:9" ht="14.25" customHeight="1" x14ac:dyDescent="0.25">
      <c r="A19" s="7"/>
      <c r="B19" s="7" t="s">
        <v>323</v>
      </c>
      <c r="C19" s="7"/>
      <c r="D19" s="7"/>
      <c r="E19" s="7"/>
      <c r="F19" s="7" t="s">
        <v>324</v>
      </c>
      <c r="G19" s="31">
        <v>0</v>
      </c>
      <c r="H19" s="31">
        <v>1074.71</v>
      </c>
      <c r="I19" s="10">
        <f t="shared" si="0"/>
        <v>0</v>
      </c>
    </row>
    <row r="20" spans="1:9" ht="27" customHeight="1" x14ac:dyDescent="0.25">
      <c r="A20" s="28" t="s">
        <v>118</v>
      </c>
      <c r="B20" s="28" t="s">
        <v>118</v>
      </c>
      <c r="C20" s="28" t="s">
        <v>118</v>
      </c>
      <c r="D20" s="28" t="s">
        <v>278</v>
      </c>
      <c r="E20" s="28" t="s">
        <v>272</v>
      </c>
      <c r="F20" s="28" t="s">
        <v>279</v>
      </c>
      <c r="G20" s="30">
        <v>0</v>
      </c>
      <c r="H20" s="30">
        <v>861.3</v>
      </c>
      <c r="I20" s="10">
        <f t="shared" si="0"/>
        <v>0</v>
      </c>
    </row>
    <row r="21" spans="1:9" ht="14.25" customHeight="1" x14ac:dyDescent="0.25">
      <c r="A21" s="28" t="s">
        <v>118</v>
      </c>
      <c r="B21" s="28" t="s">
        <v>118</v>
      </c>
      <c r="C21" s="28" t="s">
        <v>118</v>
      </c>
      <c r="D21" s="28" t="s">
        <v>288</v>
      </c>
      <c r="E21" s="28" t="s">
        <v>272</v>
      </c>
      <c r="F21" s="28" t="s">
        <v>289</v>
      </c>
      <c r="G21" s="30">
        <v>0</v>
      </c>
      <c r="H21" s="30">
        <v>213.41</v>
      </c>
      <c r="I21" s="10">
        <f t="shared" si="0"/>
        <v>0</v>
      </c>
    </row>
    <row r="22" spans="1:9" ht="14.25" customHeight="1" x14ac:dyDescent="0.25">
      <c r="A22" s="3" t="s">
        <v>488</v>
      </c>
      <c r="B22" s="3"/>
      <c r="C22" s="3"/>
      <c r="D22" s="3"/>
      <c r="E22" s="3"/>
      <c r="F22" s="3" t="s">
        <v>489</v>
      </c>
      <c r="G22" s="27">
        <v>2850000</v>
      </c>
      <c r="H22" s="27">
        <v>0</v>
      </c>
      <c r="I22" s="5">
        <f t="shared" si="0"/>
        <v>0</v>
      </c>
    </row>
    <row r="23" spans="1:9" ht="14.25" customHeight="1" x14ac:dyDescent="0.25">
      <c r="A23" s="7"/>
      <c r="B23" s="7" t="s">
        <v>492</v>
      </c>
      <c r="C23" s="7"/>
      <c r="D23" s="7"/>
      <c r="E23" s="7"/>
      <c r="F23" s="7" t="s">
        <v>493</v>
      </c>
      <c r="G23" s="31">
        <v>2850000</v>
      </c>
      <c r="H23" s="31">
        <v>0</v>
      </c>
      <c r="I23" s="10">
        <f t="shared" si="0"/>
        <v>0</v>
      </c>
    </row>
    <row r="24" spans="1:9" ht="39.950000000000003" customHeight="1" x14ac:dyDescent="0.25">
      <c r="A24" s="28" t="s">
        <v>118</v>
      </c>
      <c r="B24" s="28" t="s">
        <v>118</v>
      </c>
      <c r="C24" s="28" t="s">
        <v>118</v>
      </c>
      <c r="D24" s="28" t="s">
        <v>271</v>
      </c>
      <c r="E24" s="28" t="s">
        <v>272</v>
      </c>
      <c r="F24" s="28" t="s">
        <v>273</v>
      </c>
      <c r="G24" s="30">
        <v>2850000</v>
      </c>
      <c r="H24" s="30">
        <v>0</v>
      </c>
      <c r="I24" s="10">
        <f t="shared" si="0"/>
        <v>0</v>
      </c>
    </row>
    <row r="25" spans="1:9" ht="27" customHeight="1" x14ac:dyDescent="0.25">
      <c r="A25" s="3" t="s">
        <v>505</v>
      </c>
      <c r="B25" s="3"/>
      <c r="C25" s="3"/>
      <c r="D25" s="3"/>
      <c r="E25" s="3"/>
      <c r="F25" s="3" t="s">
        <v>506</v>
      </c>
      <c r="G25" s="27">
        <v>647354</v>
      </c>
      <c r="H25" s="27">
        <v>147354</v>
      </c>
      <c r="I25" s="5">
        <f t="shared" si="0"/>
        <v>0.22762507067230603</v>
      </c>
    </row>
    <row r="26" spans="1:9" ht="27" customHeight="1" x14ac:dyDescent="0.25">
      <c r="A26" s="7"/>
      <c r="B26" s="7" t="s">
        <v>507</v>
      </c>
      <c r="C26" s="7"/>
      <c r="D26" s="7"/>
      <c r="E26" s="7"/>
      <c r="F26" s="7" t="s">
        <v>508</v>
      </c>
      <c r="G26" s="31">
        <v>647354</v>
      </c>
      <c r="H26" s="31">
        <v>147354</v>
      </c>
      <c r="I26" s="10">
        <f t="shared" si="0"/>
        <v>0.22762507067230603</v>
      </c>
    </row>
    <row r="27" spans="1:9" ht="52.9" customHeight="1" x14ac:dyDescent="0.25">
      <c r="A27" s="28" t="s">
        <v>118</v>
      </c>
      <c r="B27" s="28" t="s">
        <v>118</v>
      </c>
      <c r="C27" s="28" t="s">
        <v>118</v>
      </c>
      <c r="D27" s="28" t="s">
        <v>509</v>
      </c>
      <c r="E27" s="28" t="s">
        <v>125</v>
      </c>
      <c r="F27" s="28" t="s">
        <v>510</v>
      </c>
      <c r="G27" s="30">
        <v>647354</v>
      </c>
      <c r="H27" s="30">
        <v>147354</v>
      </c>
      <c r="I27" s="10">
        <f t="shared" si="0"/>
        <v>0.22762507067230603</v>
      </c>
    </row>
    <row r="28" spans="1:9" ht="14.25" customHeight="1" x14ac:dyDescent="0.25">
      <c r="A28" s="3" t="s">
        <v>512</v>
      </c>
      <c r="B28" s="3"/>
      <c r="C28" s="3"/>
      <c r="D28" s="3"/>
      <c r="E28" s="3"/>
      <c r="F28" s="3" t="s">
        <v>513</v>
      </c>
      <c r="G28" s="27">
        <v>30000</v>
      </c>
      <c r="H28" s="27">
        <v>0</v>
      </c>
      <c r="I28" s="5">
        <f t="shared" si="0"/>
        <v>0</v>
      </c>
    </row>
    <row r="29" spans="1:9" ht="14.25" customHeight="1" x14ac:dyDescent="0.25">
      <c r="A29" s="7"/>
      <c r="B29" s="7" t="s">
        <v>514</v>
      </c>
      <c r="C29" s="7"/>
      <c r="D29" s="7"/>
      <c r="E29" s="7"/>
      <c r="F29" s="7" t="s">
        <v>275</v>
      </c>
      <c r="G29" s="31">
        <v>30000</v>
      </c>
      <c r="H29" s="31">
        <v>0</v>
      </c>
      <c r="I29" s="10">
        <f t="shared" si="0"/>
        <v>0</v>
      </c>
    </row>
    <row r="30" spans="1:9" ht="39.950000000000003" customHeight="1" x14ac:dyDescent="0.25">
      <c r="A30" s="28" t="s">
        <v>118</v>
      </c>
      <c r="B30" s="28" t="s">
        <v>118</v>
      </c>
      <c r="C30" s="28" t="s">
        <v>118</v>
      </c>
      <c r="D30" s="28" t="s">
        <v>312</v>
      </c>
      <c r="E30" s="28" t="s">
        <v>272</v>
      </c>
      <c r="F30" s="28" t="s">
        <v>316</v>
      </c>
      <c r="G30" s="30">
        <v>30000</v>
      </c>
      <c r="H30" s="30">
        <v>0</v>
      </c>
      <c r="I30" s="10">
        <f t="shared" si="0"/>
        <v>0</v>
      </c>
    </row>
    <row r="31" spans="1:9" ht="27" customHeight="1" x14ac:dyDescent="0.25">
      <c r="A31" s="3"/>
      <c r="B31" s="3"/>
      <c r="C31" s="3"/>
      <c r="D31" s="3"/>
      <c r="E31" s="3"/>
      <c r="F31" s="3" t="s">
        <v>515</v>
      </c>
      <c r="G31" s="27">
        <v>7062808.6200000001</v>
      </c>
      <c r="H31" s="27">
        <v>464786.63</v>
      </c>
      <c r="I31" s="5">
        <f t="shared" si="0"/>
        <v>6.5807620594992136E-2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6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2" width="14.28515625" customWidth="1"/>
    <col min="3" max="3" width="14.28515625" hidden="1" customWidth="1"/>
    <col min="4" max="5" width="14.28515625" customWidth="1"/>
    <col min="6" max="6" width="57.140625" customWidth="1"/>
    <col min="7" max="9" width="14.28515625" customWidth="1"/>
  </cols>
  <sheetData>
    <row r="1" spans="1:9" ht="22.5" x14ac:dyDescent="0.25">
      <c r="A1" s="1" t="s">
        <v>259</v>
      </c>
      <c r="B1" s="1" t="s">
        <v>260</v>
      </c>
      <c r="C1" s="1" t="s">
        <v>261</v>
      </c>
      <c r="D1" s="1" t="s">
        <v>262</v>
      </c>
      <c r="E1" s="1" t="s">
        <v>263</v>
      </c>
      <c r="F1" s="1" t="s">
        <v>264</v>
      </c>
      <c r="G1" s="1" t="s">
        <v>265</v>
      </c>
      <c r="H1" s="1" t="s">
        <v>217</v>
      </c>
      <c r="I1" s="1" t="s">
        <v>266</v>
      </c>
    </row>
    <row r="2" spans="1:9" ht="27" customHeight="1" x14ac:dyDescent="0.25">
      <c r="A2" s="3" t="s">
        <v>267</v>
      </c>
      <c r="B2" s="3"/>
      <c r="C2" s="3"/>
      <c r="D2" s="3"/>
      <c r="E2" s="3"/>
      <c r="F2" s="3" t="s">
        <v>268</v>
      </c>
      <c r="G2" s="27">
        <v>3009458.43</v>
      </c>
      <c r="H2" s="27">
        <v>459512.96</v>
      </c>
      <c r="I2" s="5">
        <f t="shared" ref="I2:I65" si="0">IF($G2=0,0,$H2/$G2)</f>
        <v>0.15268958541487479</v>
      </c>
    </row>
    <row r="3" spans="1:9" ht="27" customHeight="1" x14ac:dyDescent="0.25">
      <c r="A3" s="7"/>
      <c r="B3" s="7" t="s">
        <v>516</v>
      </c>
      <c r="C3" s="7"/>
      <c r="D3" s="7"/>
      <c r="E3" s="7"/>
      <c r="F3" s="7" t="s">
        <v>517</v>
      </c>
      <c r="G3" s="31">
        <v>55178.85</v>
      </c>
      <c r="H3" s="31">
        <v>55000</v>
      </c>
      <c r="I3" s="10">
        <f t="shared" si="0"/>
        <v>0.99675872186535242</v>
      </c>
    </row>
    <row r="4" spans="1:9" ht="27" customHeight="1" x14ac:dyDescent="0.25">
      <c r="A4" s="28" t="s">
        <v>118</v>
      </c>
      <c r="B4" s="28" t="s">
        <v>118</v>
      </c>
      <c r="C4" s="28" t="s">
        <v>118</v>
      </c>
      <c r="D4" s="28" t="s">
        <v>518</v>
      </c>
      <c r="E4" s="28" t="s">
        <v>272</v>
      </c>
      <c r="F4" s="28" t="s">
        <v>519</v>
      </c>
      <c r="G4" s="30">
        <v>55178.85</v>
      </c>
      <c r="H4" s="30">
        <v>55000</v>
      </c>
      <c r="I4" s="10">
        <f t="shared" si="0"/>
        <v>0.99675872186535242</v>
      </c>
    </row>
    <row r="5" spans="1:9" ht="14.25" customHeight="1" x14ac:dyDescent="0.25">
      <c r="A5" s="7"/>
      <c r="B5" s="7" t="s">
        <v>520</v>
      </c>
      <c r="C5" s="7"/>
      <c r="D5" s="7"/>
      <c r="E5" s="7"/>
      <c r="F5" s="7" t="s">
        <v>521</v>
      </c>
      <c r="G5" s="31">
        <v>25000</v>
      </c>
      <c r="H5" s="31">
        <v>11563.38</v>
      </c>
      <c r="I5" s="10">
        <f t="shared" si="0"/>
        <v>0.46253519999999998</v>
      </c>
    </row>
    <row r="6" spans="1:9" ht="27" customHeight="1" x14ac:dyDescent="0.25">
      <c r="A6" s="28" t="s">
        <v>118</v>
      </c>
      <c r="B6" s="28" t="s">
        <v>118</v>
      </c>
      <c r="C6" s="28" t="s">
        <v>118</v>
      </c>
      <c r="D6" s="28" t="s">
        <v>522</v>
      </c>
      <c r="E6" s="28" t="s">
        <v>272</v>
      </c>
      <c r="F6" s="28" t="s">
        <v>523</v>
      </c>
      <c r="G6" s="30">
        <v>25000</v>
      </c>
      <c r="H6" s="30">
        <v>11563.38</v>
      </c>
      <c r="I6" s="10">
        <f t="shared" si="0"/>
        <v>0.46253519999999998</v>
      </c>
    </row>
    <row r="7" spans="1:9" ht="27" customHeight="1" x14ac:dyDescent="0.25">
      <c r="A7" s="7"/>
      <c r="B7" s="7" t="s">
        <v>269</v>
      </c>
      <c r="C7" s="7"/>
      <c r="D7" s="7"/>
      <c r="E7" s="7"/>
      <c r="F7" s="7" t="s">
        <v>270</v>
      </c>
      <c r="G7" s="31">
        <v>2530750</v>
      </c>
      <c r="H7" s="31">
        <v>30750</v>
      </c>
      <c r="I7" s="10">
        <f t="shared" si="0"/>
        <v>1.2150548256445718E-2</v>
      </c>
    </row>
    <row r="8" spans="1:9" ht="27" customHeight="1" x14ac:dyDescent="0.25">
      <c r="A8" s="28" t="s">
        <v>118</v>
      </c>
      <c r="B8" s="28" t="s">
        <v>118</v>
      </c>
      <c r="C8" s="28" t="s">
        <v>118</v>
      </c>
      <c r="D8" s="28" t="s">
        <v>524</v>
      </c>
      <c r="E8" s="28" t="s">
        <v>272</v>
      </c>
      <c r="F8" s="28" t="s">
        <v>525</v>
      </c>
      <c r="G8" s="30">
        <v>2530750</v>
      </c>
      <c r="H8" s="30">
        <v>30750</v>
      </c>
      <c r="I8" s="10">
        <f t="shared" si="0"/>
        <v>1.2150548256445718E-2</v>
      </c>
    </row>
    <row r="9" spans="1:9" ht="27" customHeight="1" x14ac:dyDescent="0.25">
      <c r="A9" s="7"/>
      <c r="B9" s="7" t="s">
        <v>274</v>
      </c>
      <c r="C9" s="7"/>
      <c r="D9" s="7"/>
      <c r="E9" s="7"/>
      <c r="F9" s="7" t="s">
        <v>275</v>
      </c>
      <c r="G9" s="31">
        <v>398529.58</v>
      </c>
      <c r="H9" s="31">
        <v>362199.58</v>
      </c>
      <c r="I9" s="10">
        <f t="shared" si="0"/>
        <v>0.90883989088087258</v>
      </c>
    </row>
    <row r="10" spans="1:9" ht="14.25" customHeight="1" x14ac:dyDescent="0.25">
      <c r="A10" s="28" t="s">
        <v>118</v>
      </c>
      <c r="B10" s="28" t="s">
        <v>118</v>
      </c>
      <c r="C10" s="28" t="s">
        <v>118</v>
      </c>
      <c r="D10" s="28" t="s">
        <v>526</v>
      </c>
      <c r="E10" s="28" t="s">
        <v>272</v>
      </c>
      <c r="F10" s="28" t="s">
        <v>527</v>
      </c>
      <c r="G10" s="30">
        <v>4500</v>
      </c>
      <c r="H10" s="30">
        <v>4500</v>
      </c>
      <c r="I10" s="10">
        <f t="shared" si="0"/>
        <v>1</v>
      </c>
    </row>
    <row r="11" spans="1:9" ht="14.25" customHeight="1" x14ac:dyDescent="0.25">
      <c r="A11" s="28" t="s">
        <v>118</v>
      </c>
      <c r="B11" s="28" t="s">
        <v>118</v>
      </c>
      <c r="C11" s="28" t="s">
        <v>118</v>
      </c>
      <c r="D11" s="28" t="s">
        <v>528</v>
      </c>
      <c r="E11" s="28" t="s">
        <v>272</v>
      </c>
      <c r="F11" s="28" t="s">
        <v>529</v>
      </c>
      <c r="G11" s="30">
        <v>773.55</v>
      </c>
      <c r="H11" s="30">
        <v>773.55</v>
      </c>
      <c r="I11" s="10">
        <f t="shared" si="0"/>
        <v>1</v>
      </c>
    </row>
    <row r="12" spans="1:9" ht="14.25" customHeight="1" x14ac:dyDescent="0.25">
      <c r="A12" s="28" t="s">
        <v>118</v>
      </c>
      <c r="B12" s="28" t="s">
        <v>118</v>
      </c>
      <c r="C12" s="28" t="s">
        <v>118</v>
      </c>
      <c r="D12" s="28" t="s">
        <v>530</v>
      </c>
      <c r="E12" s="28" t="s">
        <v>272</v>
      </c>
      <c r="F12" s="28" t="s">
        <v>531</v>
      </c>
      <c r="G12" s="30">
        <v>4.9000000000000004</v>
      </c>
      <c r="H12" s="30">
        <v>4.9000000000000004</v>
      </c>
      <c r="I12" s="10">
        <f t="shared" si="0"/>
        <v>1</v>
      </c>
    </row>
    <row r="13" spans="1:9" ht="14.25" customHeight="1" x14ac:dyDescent="0.25">
      <c r="A13" s="28" t="s">
        <v>118</v>
      </c>
      <c r="B13" s="28" t="s">
        <v>118</v>
      </c>
      <c r="C13" s="28" t="s">
        <v>118</v>
      </c>
      <c r="D13" s="28" t="s">
        <v>532</v>
      </c>
      <c r="E13" s="28" t="s">
        <v>272</v>
      </c>
      <c r="F13" s="28" t="s">
        <v>533</v>
      </c>
      <c r="G13" s="30">
        <v>72.52</v>
      </c>
      <c r="H13" s="30">
        <v>72.52</v>
      </c>
      <c r="I13" s="10">
        <f t="shared" si="0"/>
        <v>1</v>
      </c>
    </row>
    <row r="14" spans="1:9" ht="27" customHeight="1" x14ac:dyDescent="0.25">
      <c r="A14" s="28" t="s">
        <v>118</v>
      </c>
      <c r="B14" s="28" t="s">
        <v>118</v>
      </c>
      <c r="C14" s="28" t="s">
        <v>118</v>
      </c>
      <c r="D14" s="28" t="s">
        <v>518</v>
      </c>
      <c r="E14" s="28" t="s">
        <v>272</v>
      </c>
      <c r="F14" s="28" t="s">
        <v>519</v>
      </c>
      <c r="G14" s="30">
        <v>38080.980000000003</v>
      </c>
      <c r="H14" s="30">
        <v>1750.98</v>
      </c>
      <c r="I14" s="10">
        <f t="shared" si="0"/>
        <v>4.5980434327057756E-2</v>
      </c>
    </row>
    <row r="15" spans="1:9" ht="14.25" customHeight="1" x14ac:dyDescent="0.25">
      <c r="A15" s="28" t="s">
        <v>118</v>
      </c>
      <c r="B15" s="28" t="s">
        <v>118</v>
      </c>
      <c r="C15" s="28" t="s">
        <v>118</v>
      </c>
      <c r="D15" s="28" t="s">
        <v>534</v>
      </c>
      <c r="E15" s="28" t="s">
        <v>272</v>
      </c>
      <c r="F15" s="28" t="s">
        <v>535</v>
      </c>
      <c r="G15" s="30">
        <v>355097.63</v>
      </c>
      <c r="H15" s="30">
        <v>355097.63</v>
      </c>
      <c r="I15" s="10">
        <f t="shared" si="0"/>
        <v>1</v>
      </c>
    </row>
    <row r="16" spans="1:9" ht="14.25" customHeight="1" x14ac:dyDescent="0.25">
      <c r="A16" s="3" t="s">
        <v>292</v>
      </c>
      <c r="B16" s="3"/>
      <c r="C16" s="3"/>
      <c r="D16" s="3"/>
      <c r="E16" s="3"/>
      <c r="F16" s="3" t="s">
        <v>293</v>
      </c>
      <c r="G16" s="27">
        <v>200000</v>
      </c>
      <c r="H16" s="27">
        <v>86765.63</v>
      </c>
      <c r="I16" s="5">
        <f t="shared" si="0"/>
        <v>0.43382815000000002</v>
      </c>
    </row>
    <row r="17" spans="1:9" ht="14.25" customHeight="1" x14ac:dyDescent="0.25">
      <c r="A17" s="7"/>
      <c r="B17" s="7" t="s">
        <v>294</v>
      </c>
      <c r="C17" s="7"/>
      <c r="D17" s="7"/>
      <c r="E17" s="7"/>
      <c r="F17" s="7" t="s">
        <v>295</v>
      </c>
      <c r="G17" s="31">
        <v>200000</v>
      </c>
      <c r="H17" s="31">
        <v>86765.63</v>
      </c>
      <c r="I17" s="10">
        <f t="shared" si="0"/>
        <v>0.43382815000000002</v>
      </c>
    </row>
    <row r="18" spans="1:9" ht="14.25" customHeight="1" x14ac:dyDescent="0.25">
      <c r="A18" s="28" t="s">
        <v>118</v>
      </c>
      <c r="B18" s="28" t="s">
        <v>118</v>
      </c>
      <c r="C18" s="28" t="s">
        <v>118</v>
      </c>
      <c r="D18" s="28" t="s">
        <v>518</v>
      </c>
      <c r="E18" s="28" t="s">
        <v>272</v>
      </c>
      <c r="F18" s="28" t="s">
        <v>519</v>
      </c>
      <c r="G18" s="30">
        <v>200000</v>
      </c>
      <c r="H18" s="30">
        <v>86765.63</v>
      </c>
      <c r="I18" s="10">
        <f t="shared" si="0"/>
        <v>0.43382815000000002</v>
      </c>
    </row>
    <row r="19" spans="1:9" ht="27" customHeight="1" x14ac:dyDescent="0.25">
      <c r="A19" s="3" t="s">
        <v>298</v>
      </c>
      <c r="B19" s="3"/>
      <c r="C19" s="3"/>
      <c r="D19" s="3"/>
      <c r="E19" s="3"/>
      <c r="F19" s="3" t="s">
        <v>299</v>
      </c>
      <c r="G19" s="27">
        <v>3833500</v>
      </c>
      <c r="H19" s="27">
        <v>602424.06999999995</v>
      </c>
      <c r="I19" s="5">
        <f t="shared" si="0"/>
        <v>0.15714727272727272</v>
      </c>
    </row>
    <row r="20" spans="1:9" ht="27" customHeight="1" x14ac:dyDescent="0.25">
      <c r="A20" s="7"/>
      <c r="B20" s="7" t="s">
        <v>300</v>
      </c>
      <c r="C20" s="7"/>
      <c r="D20" s="7"/>
      <c r="E20" s="7"/>
      <c r="F20" s="7" t="s">
        <v>301</v>
      </c>
      <c r="G20" s="31">
        <v>48000</v>
      </c>
      <c r="H20" s="31">
        <v>29040.799999999999</v>
      </c>
      <c r="I20" s="10">
        <f t="shared" si="0"/>
        <v>0.60501666666666665</v>
      </c>
    </row>
    <row r="21" spans="1:9" ht="27" customHeight="1" x14ac:dyDescent="0.25">
      <c r="A21" s="28" t="s">
        <v>118</v>
      </c>
      <c r="B21" s="28" t="s">
        <v>118</v>
      </c>
      <c r="C21" s="28" t="s">
        <v>118</v>
      </c>
      <c r="D21" s="28" t="s">
        <v>518</v>
      </c>
      <c r="E21" s="28" t="s">
        <v>272</v>
      </c>
      <c r="F21" s="28" t="s">
        <v>519</v>
      </c>
      <c r="G21" s="30">
        <v>48000</v>
      </c>
      <c r="H21" s="30">
        <v>29040.799999999999</v>
      </c>
      <c r="I21" s="10">
        <f t="shared" si="0"/>
        <v>0.60501666666666665</v>
      </c>
    </row>
    <row r="22" spans="1:9" ht="14.25" customHeight="1" x14ac:dyDescent="0.25">
      <c r="A22" s="7"/>
      <c r="B22" s="7" t="s">
        <v>536</v>
      </c>
      <c r="C22" s="7"/>
      <c r="D22" s="7"/>
      <c r="E22" s="7"/>
      <c r="F22" s="7" t="s">
        <v>537</v>
      </c>
      <c r="G22" s="31">
        <v>90000</v>
      </c>
      <c r="H22" s="31">
        <v>0</v>
      </c>
      <c r="I22" s="10">
        <f t="shared" si="0"/>
        <v>0</v>
      </c>
    </row>
    <row r="23" spans="1:9" ht="14.25" customHeight="1" x14ac:dyDescent="0.25">
      <c r="A23" s="28" t="s">
        <v>118</v>
      </c>
      <c r="B23" s="28" t="s">
        <v>118</v>
      </c>
      <c r="C23" s="28" t="s">
        <v>118</v>
      </c>
      <c r="D23" s="28" t="s">
        <v>524</v>
      </c>
      <c r="E23" s="28" t="s">
        <v>272</v>
      </c>
      <c r="F23" s="28" t="s">
        <v>525</v>
      </c>
      <c r="G23" s="30">
        <v>90000</v>
      </c>
      <c r="H23" s="30">
        <v>0</v>
      </c>
      <c r="I23" s="10">
        <f t="shared" si="0"/>
        <v>0</v>
      </c>
    </row>
    <row r="24" spans="1:9" ht="14.25" customHeight="1" x14ac:dyDescent="0.25">
      <c r="A24" s="7"/>
      <c r="B24" s="7" t="s">
        <v>538</v>
      </c>
      <c r="C24" s="7"/>
      <c r="D24" s="7"/>
      <c r="E24" s="7"/>
      <c r="F24" s="7" t="s">
        <v>539</v>
      </c>
      <c r="G24" s="31">
        <v>1213000</v>
      </c>
      <c r="H24" s="31">
        <v>0</v>
      </c>
      <c r="I24" s="10">
        <f t="shared" si="0"/>
        <v>0</v>
      </c>
    </row>
    <row r="25" spans="1:9" ht="39.950000000000003" customHeight="1" x14ac:dyDescent="0.25">
      <c r="A25" s="28" t="s">
        <v>118</v>
      </c>
      <c r="B25" s="28" t="s">
        <v>118</v>
      </c>
      <c r="C25" s="28" t="s">
        <v>118</v>
      </c>
      <c r="D25" s="28" t="s">
        <v>312</v>
      </c>
      <c r="E25" s="28" t="s">
        <v>272</v>
      </c>
      <c r="F25" s="28" t="s">
        <v>540</v>
      </c>
      <c r="G25" s="30">
        <v>1213000</v>
      </c>
      <c r="H25" s="30">
        <v>0</v>
      </c>
      <c r="I25" s="10">
        <f t="shared" si="0"/>
        <v>0</v>
      </c>
    </row>
    <row r="26" spans="1:9" ht="27" customHeight="1" x14ac:dyDescent="0.25">
      <c r="A26" s="7"/>
      <c r="B26" s="7" t="s">
        <v>304</v>
      </c>
      <c r="C26" s="7"/>
      <c r="D26" s="7"/>
      <c r="E26" s="7"/>
      <c r="F26" s="7" t="s">
        <v>305</v>
      </c>
      <c r="G26" s="31">
        <v>2455500</v>
      </c>
      <c r="H26" s="31">
        <v>564653.56999999995</v>
      </c>
      <c r="I26" s="10">
        <f t="shared" si="0"/>
        <v>0.22995462024027691</v>
      </c>
    </row>
    <row r="27" spans="1:9" ht="14.25" customHeight="1" x14ac:dyDescent="0.25">
      <c r="A27" s="28" t="s">
        <v>118</v>
      </c>
      <c r="B27" s="28" t="s">
        <v>118</v>
      </c>
      <c r="C27" s="28" t="s">
        <v>118</v>
      </c>
      <c r="D27" s="28" t="s">
        <v>532</v>
      </c>
      <c r="E27" s="28" t="s">
        <v>272</v>
      </c>
      <c r="F27" s="28" t="s">
        <v>533</v>
      </c>
      <c r="G27" s="30">
        <v>20000</v>
      </c>
      <c r="H27" s="30">
        <v>12253.17</v>
      </c>
      <c r="I27" s="10">
        <f t="shared" si="0"/>
        <v>0.61265849999999999</v>
      </c>
    </row>
    <row r="28" spans="1:9" ht="14.25" customHeight="1" x14ac:dyDescent="0.25">
      <c r="A28" s="28" t="s">
        <v>118</v>
      </c>
      <c r="B28" s="28" t="s">
        <v>118</v>
      </c>
      <c r="C28" s="28" t="s">
        <v>118</v>
      </c>
      <c r="D28" s="28" t="s">
        <v>518</v>
      </c>
      <c r="E28" s="28" t="s">
        <v>272</v>
      </c>
      <c r="F28" s="28" t="s">
        <v>519</v>
      </c>
      <c r="G28" s="30">
        <v>320000</v>
      </c>
      <c r="H28" s="30">
        <v>188561.97</v>
      </c>
      <c r="I28" s="10">
        <f t="shared" si="0"/>
        <v>0.58925615625000005</v>
      </c>
    </row>
    <row r="29" spans="1:9" ht="27" customHeight="1" x14ac:dyDescent="0.25">
      <c r="A29" s="28" t="s">
        <v>118</v>
      </c>
      <c r="B29" s="28" t="s">
        <v>118</v>
      </c>
      <c r="C29" s="28" t="s">
        <v>118</v>
      </c>
      <c r="D29" s="28" t="s">
        <v>524</v>
      </c>
      <c r="E29" s="28" t="s">
        <v>272</v>
      </c>
      <c r="F29" s="28" t="s">
        <v>525</v>
      </c>
      <c r="G29" s="30">
        <v>2115500</v>
      </c>
      <c r="H29" s="30">
        <v>363838.43</v>
      </c>
      <c r="I29" s="10">
        <f t="shared" si="0"/>
        <v>0.171986967619948</v>
      </c>
    </row>
    <row r="30" spans="1:9" ht="27" customHeight="1" x14ac:dyDescent="0.25">
      <c r="A30" s="7"/>
      <c r="B30" s="7" t="s">
        <v>308</v>
      </c>
      <c r="C30" s="7"/>
      <c r="D30" s="7"/>
      <c r="E30" s="7"/>
      <c r="F30" s="7" t="s">
        <v>309</v>
      </c>
      <c r="G30" s="31">
        <v>27000</v>
      </c>
      <c r="H30" s="31">
        <v>8729.7000000000007</v>
      </c>
      <c r="I30" s="10">
        <f t="shared" si="0"/>
        <v>0.32332222222222223</v>
      </c>
    </row>
    <row r="31" spans="1:9" ht="27" customHeight="1" x14ac:dyDescent="0.25">
      <c r="A31" s="28" t="s">
        <v>118</v>
      </c>
      <c r="B31" s="28" t="s">
        <v>118</v>
      </c>
      <c r="C31" s="28" t="s">
        <v>118</v>
      </c>
      <c r="D31" s="28" t="s">
        <v>532</v>
      </c>
      <c r="E31" s="28" t="s">
        <v>272</v>
      </c>
      <c r="F31" s="28" t="s">
        <v>533</v>
      </c>
      <c r="G31" s="30">
        <v>7000</v>
      </c>
      <c r="H31" s="30">
        <v>3373.7</v>
      </c>
      <c r="I31" s="10">
        <f t="shared" si="0"/>
        <v>0.48195714285714281</v>
      </c>
    </row>
    <row r="32" spans="1:9" ht="14.25" customHeight="1" x14ac:dyDescent="0.25">
      <c r="A32" s="28" t="s">
        <v>118</v>
      </c>
      <c r="B32" s="28" t="s">
        <v>118</v>
      </c>
      <c r="C32" s="28" t="s">
        <v>118</v>
      </c>
      <c r="D32" s="28" t="s">
        <v>518</v>
      </c>
      <c r="E32" s="28" t="s">
        <v>272</v>
      </c>
      <c r="F32" s="28" t="s">
        <v>519</v>
      </c>
      <c r="G32" s="30">
        <v>20000</v>
      </c>
      <c r="H32" s="30">
        <v>5356</v>
      </c>
      <c r="I32" s="10">
        <f t="shared" si="0"/>
        <v>0.26779999999999998</v>
      </c>
    </row>
    <row r="33" spans="1:9" ht="27" customHeight="1" x14ac:dyDescent="0.25">
      <c r="A33" s="3" t="s">
        <v>312</v>
      </c>
      <c r="B33" s="3"/>
      <c r="C33" s="3"/>
      <c r="D33" s="3"/>
      <c r="E33" s="3"/>
      <c r="F33" s="3" t="s">
        <v>313</v>
      </c>
      <c r="G33" s="27">
        <v>375969</v>
      </c>
      <c r="H33" s="27">
        <v>99744</v>
      </c>
      <c r="I33" s="5">
        <f t="shared" si="0"/>
        <v>0.26529846875673263</v>
      </c>
    </row>
    <row r="34" spans="1:9" ht="27" customHeight="1" x14ac:dyDescent="0.25">
      <c r="A34" s="7"/>
      <c r="B34" s="7" t="s">
        <v>314</v>
      </c>
      <c r="C34" s="7"/>
      <c r="D34" s="7"/>
      <c r="E34" s="7"/>
      <c r="F34" s="7" t="s">
        <v>315</v>
      </c>
      <c r="G34" s="31">
        <v>365969</v>
      </c>
      <c r="H34" s="31">
        <v>99744</v>
      </c>
      <c r="I34" s="10">
        <f t="shared" si="0"/>
        <v>0.27254767480305708</v>
      </c>
    </row>
    <row r="35" spans="1:9" ht="27" customHeight="1" x14ac:dyDescent="0.25">
      <c r="A35" s="28" t="s">
        <v>118</v>
      </c>
      <c r="B35" s="28" t="s">
        <v>118</v>
      </c>
      <c r="C35" s="28" t="s">
        <v>118</v>
      </c>
      <c r="D35" s="28" t="s">
        <v>524</v>
      </c>
      <c r="E35" s="28" t="s">
        <v>272</v>
      </c>
      <c r="F35" s="28" t="s">
        <v>525</v>
      </c>
      <c r="G35" s="30">
        <v>365969</v>
      </c>
      <c r="H35" s="30">
        <v>99744</v>
      </c>
      <c r="I35" s="10">
        <f t="shared" si="0"/>
        <v>0.27254767480305708</v>
      </c>
    </row>
    <row r="36" spans="1:9" ht="14.25" customHeight="1" x14ac:dyDescent="0.25">
      <c r="A36" s="7"/>
      <c r="B36" s="7" t="s">
        <v>541</v>
      </c>
      <c r="C36" s="7"/>
      <c r="D36" s="7"/>
      <c r="E36" s="7"/>
      <c r="F36" s="7" t="s">
        <v>275</v>
      </c>
      <c r="G36" s="31">
        <v>10000</v>
      </c>
      <c r="H36" s="31">
        <v>0</v>
      </c>
      <c r="I36" s="10">
        <f t="shared" si="0"/>
        <v>0</v>
      </c>
    </row>
    <row r="37" spans="1:9" ht="14.25" customHeight="1" x14ac:dyDescent="0.25">
      <c r="A37" s="28" t="s">
        <v>118</v>
      </c>
      <c r="B37" s="28" t="s">
        <v>118</v>
      </c>
      <c r="C37" s="28" t="s">
        <v>118</v>
      </c>
      <c r="D37" s="28" t="s">
        <v>524</v>
      </c>
      <c r="E37" s="28" t="s">
        <v>272</v>
      </c>
      <c r="F37" s="28" t="s">
        <v>525</v>
      </c>
      <c r="G37" s="30">
        <v>10000</v>
      </c>
      <c r="H37" s="30">
        <v>0</v>
      </c>
      <c r="I37" s="10">
        <f t="shared" si="0"/>
        <v>0</v>
      </c>
    </row>
    <row r="38" spans="1:9" ht="27" customHeight="1" x14ac:dyDescent="0.25">
      <c r="A38" s="3" t="s">
        <v>321</v>
      </c>
      <c r="B38" s="3"/>
      <c r="C38" s="3"/>
      <c r="D38" s="3"/>
      <c r="E38" s="3"/>
      <c r="F38" s="3" t="s">
        <v>322</v>
      </c>
      <c r="G38" s="27">
        <v>443010</v>
      </c>
      <c r="H38" s="27">
        <v>186545.93</v>
      </c>
      <c r="I38" s="5">
        <f t="shared" si="0"/>
        <v>0.42108740209024625</v>
      </c>
    </row>
    <row r="39" spans="1:9" ht="27" customHeight="1" x14ac:dyDescent="0.25">
      <c r="A39" s="7"/>
      <c r="B39" s="7" t="s">
        <v>323</v>
      </c>
      <c r="C39" s="7"/>
      <c r="D39" s="7"/>
      <c r="E39" s="7"/>
      <c r="F39" s="7" t="s">
        <v>324</v>
      </c>
      <c r="G39" s="31">
        <v>414010</v>
      </c>
      <c r="H39" s="31">
        <v>180768.14</v>
      </c>
      <c r="I39" s="10">
        <f t="shared" si="0"/>
        <v>0.43662747276635833</v>
      </c>
    </row>
    <row r="40" spans="1:9" ht="27" customHeight="1" x14ac:dyDescent="0.25">
      <c r="A40" s="28" t="s">
        <v>118</v>
      </c>
      <c r="B40" s="28" t="s">
        <v>118</v>
      </c>
      <c r="C40" s="28" t="s">
        <v>118</v>
      </c>
      <c r="D40" s="28" t="s">
        <v>532</v>
      </c>
      <c r="E40" s="28" t="s">
        <v>272</v>
      </c>
      <c r="F40" s="28" t="s">
        <v>533</v>
      </c>
      <c r="G40" s="30">
        <v>21000</v>
      </c>
      <c r="H40" s="30">
        <v>18481.29</v>
      </c>
      <c r="I40" s="10">
        <f t="shared" si="0"/>
        <v>0.88006142857142866</v>
      </c>
    </row>
    <row r="41" spans="1:9" ht="27" customHeight="1" x14ac:dyDescent="0.25">
      <c r="A41" s="28" t="s">
        <v>118</v>
      </c>
      <c r="B41" s="28" t="s">
        <v>118</v>
      </c>
      <c r="C41" s="28" t="s">
        <v>118</v>
      </c>
      <c r="D41" s="28" t="s">
        <v>542</v>
      </c>
      <c r="E41" s="28" t="s">
        <v>272</v>
      </c>
      <c r="F41" s="28" t="s">
        <v>543</v>
      </c>
      <c r="G41" s="30">
        <v>24000</v>
      </c>
      <c r="H41" s="30">
        <v>14624.89</v>
      </c>
      <c r="I41" s="10">
        <f t="shared" si="0"/>
        <v>0.60937041666666669</v>
      </c>
    </row>
    <row r="42" spans="1:9" ht="14.25" customHeight="1" x14ac:dyDescent="0.25">
      <c r="A42" s="28" t="s">
        <v>118</v>
      </c>
      <c r="B42" s="28" t="s">
        <v>118</v>
      </c>
      <c r="C42" s="28" t="s">
        <v>118</v>
      </c>
      <c r="D42" s="28" t="s">
        <v>544</v>
      </c>
      <c r="E42" s="28" t="s">
        <v>272</v>
      </c>
      <c r="F42" s="28" t="s">
        <v>545</v>
      </c>
      <c r="G42" s="30">
        <v>6000</v>
      </c>
      <c r="H42" s="30">
        <v>2219.8200000000002</v>
      </c>
      <c r="I42" s="10">
        <f t="shared" si="0"/>
        <v>0.36997000000000002</v>
      </c>
    </row>
    <row r="43" spans="1:9" ht="27" customHeight="1" x14ac:dyDescent="0.25">
      <c r="A43" s="28" t="s">
        <v>118</v>
      </c>
      <c r="B43" s="28" t="s">
        <v>118</v>
      </c>
      <c r="C43" s="28" t="s">
        <v>118</v>
      </c>
      <c r="D43" s="28" t="s">
        <v>518</v>
      </c>
      <c r="E43" s="28" t="s">
        <v>272</v>
      </c>
      <c r="F43" s="28" t="s">
        <v>519</v>
      </c>
      <c r="G43" s="30">
        <v>161756</v>
      </c>
      <c r="H43" s="30">
        <v>32682.68</v>
      </c>
      <c r="I43" s="10">
        <f t="shared" si="0"/>
        <v>0.20204925937832291</v>
      </c>
    </row>
    <row r="44" spans="1:9" ht="14.25" customHeight="1" x14ac:dyDescent="0.25">
      <c r="A44" s="28" t="s">
        <v>118</v>
      </c>
      <c r="B44" s="28" t="s">
        <v>118</v>
      </c>
      <c r="C44" s="28" t="s">
        <v>118</v>
      </c>
      <c r="D44" s="28" t="s">
        <v>534</v>
      </c>
      <c r="E44" s="28" t="s">
        <v>272</v>
      </c>
      <c r="F44" s="28" t="s">
        <v>535</v>
      </c>
      <c r="G44" s="30">
        <v>10000</v>
      </c>
      <c r="H44" s="30">
        <v>9393.36</v>
      </c>
      <c r="I44" s="10">
        <f t="shared" si="0"/>
        <v>0.93933600000000006</v>
      </c>
    </row>
    <row r="45" spans="1:9" ht="27" customHeight="1" x14ac:dyDescent="0.25">
      <c r="A45" s="28" t="s">
        <v>118</v>
      </c>
      <c r="B45" s="28" t="s">
        <v>118</v>
      </c>
      <c r="C45" s="28" t="s">
        <v>118</v>
      </c>
      <c r="D45" s="28" t="s">
        <v>546</v>
      </c>
      <c r="E45" s="28" t="s">
        <v>272</v>
      </c>
      <c r="F45" s="28" t="s">
        <v>547</v>
      </c>
      <c r="G45" s="30">
        <v>19000</v>
      </c>
      <c r="H45" s="30">
        <v>9109</v>
      </c>
      <c r="I45" s="10">
        <f t="shared" si="0"/>
        <v>0.47942105263157897</v>
      </c>
    </row>
    <row r="46" spans="1:9" ht="14.25" customHeight="1" x14ac:dyDescent="0.25">
      <c r="A46" s="28" t="s">
        <v>118</v>
      </c>
      <c r="B46" s="28" t="s">
        <v>118</v>
      </c>
      <c r="C46" s="28" t="s">
        <v>118</v>
      </c>
      <c r="D46" s="28" t="s">
        <v>548</v>
      </c>
      <c r="E46" s="28" t="s">
        <v>272</v>
      </c>
      <c r="F46" s="28" t="s">
        <v>549</v>
      </c>
      <c r="G46" s="30">
        <v>10</v>
      </c>
      <c r="H46" s="30">
        <v>3</v>
      </c>
      <c r="I46" s="10">
        <f t="shared" si="0"/>
        <v>0.3</v>
      </c>
    </row>
    <row r="47" spans="1:9" ht="27" customHeight="1" x14ac:dyDescent="0.25">
      <c r="A47" s="28" t="s">
        <v>118</v>
      </c>
      <c r="B47" s="28" t="s">
        <v>118</v>
      </c>
      <c r="C47" s="28" t="s">
        <v>118</v>
      </c>
      <c r="D47" s="28" t="s">
        <v>550</v>
      </c>
      <c r="E47" s="28" t="s">
        <v>272</v>
      </c>
      <c r="F47" s="28" t="s">
        <v>551</v>
      </c>
      <c r="G47" s="30">
        <v>17000</v>
      </c>
      <c r="H47" s="30">
        <v>16401</v>
      </c>
      <c r="I47" s="10">
        <f t="shared" si="0"/>
        <v>0.96476470588235297</v>
      </c>
    </row>
    <row r="48" spans="1:9" ht="27" customHeight="1" x14ac:dyDescent="0.25">
      <c r="A48" s="28" t="s">
        <v>118</v>
      </c>
      <c r="B48" s="28" t="s">
        <v>118</v>
      </c>
      <c r="C48" s="28" t="s">
        <v>118</v>
      </c>
      <c r="D48" s="28" t="s">
        <v>552</v>
      </c>
      <c r="E48" s="28" t="s">
        <v>272</v>
      </c>
      <c r="F48" s="28" t="s">
        <v>553</v>
      </c>
      <c r="G48" s="30">
        <v>244</v>
      </c>
      <c r="H48" s="30">
        <v>235.1</v>
      </c>
      <c r="I48" s="10">
        <f t="shared" si="0"/>
        <v>0.96352459016393444</v>
      </c>
    </row>
    <row r="49" spans="1:9" ht="27" customHeight="1" x14ac:dyDescent="0.25">
      <c r="A49" s="28" t="s">
        <v>118</v>
      </c>
      <c r="B49" s="28" t="s">
        <v>118</v>
      </c>
      <c r="C49" s="28" t="s">
        <v>118</v>
      </c>
      <c r="D49" s="28" t="s">
        <v>554</v>
      </c>
      <c r="E49" s="28" t="s">
        <v>272</v>
      </c>
      <c r="F49" s="28" t="s">
        <v>555</v>
      </c>
      <c r="G49" s="30">
        <v>150000</v>
      </c>
      <c r="H49" s="30">
        <v>76765</v>
      </c>
      <c r="I49" s="10">
        <f t="shared" si="0"/>
        <v>0.5117666666666667</v>
      </c>
    </row>
    <row r="50" spans="1:9" ht="14.25" customHeight="1" x14ac:dyDescent="0.25">
      <c r="A50" s="28" t="s">
        <v>118</v>
      </c>
      <c r="B50" s="28" t="s">
        <v>118</v>
      </c>
      <c r="C50" s="28" t="s">
        <v>118</v>
      </c>
      <c r="D50" s="28" t="s">
        <v>556</v>
      </c>
      <c r="E50" s="28" t="s">
        <v>272</v>
      </c>
      <c r="F50" s="28" t="s">
        <v>557</v>
      </c>
      <c r="G50" s="30">
        <v>5000</v>
      </c>
      <c r="H50" s="30">
        <v>853</v>
      </c>
      <c r="I50" s="10">
        <f t="shared" si="0"/>
        <v>0.1706</v>
      </c>
    </row>
    <row r="51" spans="1:9" ht="27" customHeight="1" x14ac:dyDescent="0.25">
      <c r="A51" s="7"/>
      <c r="B51" s="7" t="s">
        <v>333</v>
      </c>
      <c r="C51" s="7"/>
      <c r="D51" s="7"/>
      <c r="E51" s="7"/>
      <c r="F51" s="7" t="s">
        <v>334</v>
      </c>
      <c r="G51" s="31">
        <v>29000</v>
      </c>
      <c r="H51" s="31">
        <v>5777.79</v>
      </c>
      <c r="I51" s="10">
        <f t="shared" si="0"/>
        <v>0.19923413793103448</v>
      </c>
    </row>
    <row r="52" spans="1:9" ht="14.25" customHeight="1" x14ac:dyDescent="0.25">
      <c r="A52" s="28" t="s">
        <v>118</v>
      </c>
      <c r="B52" s="28" t="s">
        <v>118</v>
      </c>
      <c r="C52" s="28" t="s">
        <v>118</v>
      </c>
      <c r="D52" s="28" t="s">
        <v>532</v>
      </c>
      <c r="E52" s="28" t="s">
        <v>272</v>
      </c>
      <c r="F52" s="28" t="s">
        <v>533</v>
      </c>
      <c r="G52" s="30">
        <v>2500</v>
      </c>
      <c r="H52" s="30">
        <v>0</v>
      </c>
      <c r="I52" s="10">
        <f t="shared" si="0"/>
        <v>0</v>
      </c>
    </row>
    <row r="53" spans="1:9" ht="27" customHeight="1" x14ac:dyDescent="0.25">
      <c r="A53" s="28" t="s">
        <v>118</v>
      </c>
      <c r="B53" s="28" t="s">
        <v>118</v>
      </c>
      <c r="C53" s="28" t="s">
        <v>118</v>
      </c>
      <c r="D53" s="28" t="s">
        <v>542</v>
      </c>
      <c r="E53" s="28" t="s">
        <v>272</v>
      </c>
      <c r="F53" s="28" t="s">
        <v>543</v>
      </c>
      <c r="G53" s="30">
        <v>9500</v>
      </c>
      <c r="H53" s="30">
        <v>4431.51</v>
      </c>
      <c r="I53" s="10">
        <f t="shared" si="0"/>
        <v>0.46647473684210528</v>
      </c>
    </row>
    <row r="54" spans="1:9" ht="14.25" customHeight="1" x14ac:dyDescent="0.25">
      <c r="A54" s="28" t="s">
        <v>118</v>
      </c>
      <c r="B54" s="28" t="s">
        <v>118</v>
      </c>
      <c r="C54" s="28" t="s">
        <v>118</v>
      </c>
      <c r="D54" s="28" t="s">
        <v>544</v>
      </c>
      <c r="E54" s="28" t="s">
        <v>272</v>
      </c>
      <c r="F54" s="28" t="s">
        <v>545</v>
      </c>
      <c r="G54" s="30">
        <v>10000</v>
      </c>
      <c r="H54" s="30">
        <v>0</v>
      </c>
      <c r="I54" s="10">
        <f t="shared" si="0"/>
        <v>0</v>
      </c>
    </row>
    <row r="55" spans="1:9" ht="27" customHeight="1" x14ac:dyDescent="0.25">
      <c r="A55" s="28" t="s">
        <v>118</v>
      </c>
      <c r="B55" s="28" t="s">
        <v>118</v>
      </c>
      <c r="C55" s="28" t="s">
        <v>118</v>
      </c>
      <c r="D55" s="28" t="s">
        <v>518</v>
      </c>
      <c r="E55" s="28" t="s">
        <v>272</v>
      </c>
      <c r="F55" s="28" t="s">
        <v>519</v>
      </c>
      <c r="G55" s="30">
        <v>7000</v>
      </c>
      <c r="H55" s="30">
        <v>1346.28</v>
      </c>
      <c r="I55" s="10">
        <f t="shared" si="0"/>
        <v>0.19232571428571429</v>
      </c>
    </row>
    <row r="56" spans="1:9" ht="27" customHeight="1" x14ac:dyDescent="0.25">
      <c r="A56" s="3" t="s">
        <v>335</v>
      </c>
      <c r="B56" s="3"/>
      <c r="C56" s="3"/>
      <c r="D56" s="3"/>
      <c r="E56" s="3"/>
      <c r="F56" s="3" t="s">
        <v>336</v>
      </c>
      <c r="G56" s="27">
        <v>357100</v>
      </c>
      <c r="H56" s="27">
        <v>83552.59</v>
      </c>
      <c r="I56" s="5">
        <f t="shared" si="0"/>
        <v>0.23397532903948473</v>
      </c>
    </row>
    <row r="57" spans="1:9" ht="27" customHeight="1" x14ac:dyDescent="0.25">
      <c r="A57" s="7"/>
      <c r="B57" s="7" t="s">
        <v>558</v>
      </c>
      <c r="C57" s="7"/>
      <c r="D57" s="7"/>
      <c r="E57" s="7"/>
      <c r="F57" s="7" t="s">
        <v>559</v>
      </c>
      <c r="G57" s="31">
        <v>124600</v>
      </c>
      <c r="H57" s="31">
        <v>27300</v>
      </c>
      <c r="I57" s="10">
        <f t="shared" si="0"/>
        <v>0.21910112359550563</v>
      </c>
    </row>
    <row r="58" spans="1:9" ht="27" customHeight="1" x14ac:dyDescent="0.25">
      <c r="A58" s="28" t="s">
        <v>118</v>
      </c>
      <c r="B58" s="28" t="s">
        <v>118</v>
      </c>
      <c r="C58" s="28" t="s">
        <v>118</v>
      </c>
      <c r="D58" s="28" t="s">
        <v>560</v>
      </c>
      <c r="E58" s="28" t="s">
        <v>272</v>
      </c>
      <c r="F58" s="28" t="s">
        <v>561</v>
      </c>
      <c r="G58" s="30">
        <v>7000</v>
      </c>
      <c r="H58" s="30">
        <v>4000</v>
      </c>
      <c r="I58" s="10">
        <f t="shared" si="0"/>
        <v>0.5714285714285714</v>
      </c>
    </row>
    <row r="59" spans="1:9" ht="14.25" customHeight="1" x14ac:dyDescent="0.25">
      <c r="A59" s="28" t="s">
        <v>118</v>
      </c>
      <c r="B59" s="28" t="s">
        <v>118</v>
      </c>
      <c r="C59" s="28" t="s">
        <v>118</v>
      </c>
      <c r="D59" s="28" t="s">
        <v>528</v>
      </c>
      <c r="E59" s="28" t="s">
        <v>272</v>
      </c>
      <c r="F59" s="28" t="s">
        <v>529</v>
      </c>
      <c r="G59" s="30">
        <v>600</v>
      </c>
      <c r="H59" s="30">
        <v>0</v>
      </c>
      <c r="I59" s="10">
        <f t="shared" si="0"/>
        <v>0</v>
      </c>
    </row>
    <row r="60" spans="1:9" ht="27" customHeight="1" x14ac:dyDescent="0.25">
      <c r="A60" s="28" t="s">
        <v>118</v>
      </c>
      <c r="B60" s="28" t="s">
        <v>118</v>
      </c>
      <c r="C60" s="28" t="s">
        <v>118</v>
      </c>
      <c r="D60" s="28" t="s">
        <v>518</v>
      </c>
      <c r="E60" s="28" t="s">
        <v>272</v>
      </c>
      <c r="F60" s="28" t="s">
        <v>519</v>
      </c>
      <c r="G60" s="30">
        <v>117000</v>
      </c>
      <c r="H60" s="30">
        <v>23300</v>
      </c>
      <c r="I60" s="10">
        <f t="shared" si="0"/>
        <v>0.19914529914529913</v>
      </c>
    </row>
    <row r="61" spans="1:9" ht="14.25" customHeight="1" x14ac:dyDescent="0.25">
      <c r="A61" s="7"/>
      <c r="B61" s="7" t="s">
        <v>562</v>
      </c>
      <c r="C61" s="7"/>
      <c r="D61" s="7"/>
      <c r="E61" s="7"/>
      <c r="F61" s="7" t="s">
        <v>563</v>
      </c>
      <c r="G61" s="31">
        <v>20000</v>
      </c>
      <c r="H61" s="31">
        <v>4500</v>
      </c>
      <c r="I61" s="10">
        <f t="shared" si="0"/>
        <v>0.22500000000000001</v>
      </c>
    </row>
    <row r="62" spans="1:9" ht="14.25" customHeight="1" x14ac:dyDescent="0.25">
      <c r="A62" s="28" t="s">
        <v>118</v>
      </c>
      <c r="B62" s="28" t="s">
        <v>118</v>
      </c>
      <c r="C62" s="28" t="s">
        <v>118</v>
      </c>
      <c r="D62" s="28" t="s">
        <v>518</v>
      </c>
      <c r="E62" s="28" t="s">
        <v>272</v>
      </c>
      <c r="F62" s="28" t="s">
        <v>519</v>
      </c>
      <c r="G62" s="30">
        <v>20000</v>
      </c>
      <c r="H62" s="30">
        <v>4500</v>
      </c>
      <c r="I62" s="10">
        <f t="shared" si="0"/>
        <v>0.22500000000000001</v>
      </c>
    </row>
    <row r="63" spans="1:9" ht="14.25" customHeight="1" x14ac:dyDescent="0.25">
      <c r="A63" s="7"/>
      <c r="B63" s="7" t="s">
        <v>337</v>
      </c>
      <c r="C63" s="7"/>
      <c r="D63" s="7"/>
      <c r="E63" s="7"/>
      <c r="F63" s="7" t="s">
        <v>338</v>
      </c>
      <c r="G63" s="31">
        <v>212500</v>
      </c>
      <c r="H63" s="31">
        <v>51752.59</v>
      </c>
      <c r="I63" s="10">
        <f t="shared" si="0"/>
        <v>0.2435416</v>
      </c>
    </row>
    <row r="64" spans="1:9" ht="14.25" customHeight="1" x14ac:dyDescent="0.25">
      <c r="A64" s="28" t="s">
        <v>118</v>
      </c>
      <c r="B64" s="28" t="s">
        <v>118</v>
      </c>
      <c r="C64" s="28" t="s">
        <v>118</v>
      </c>
      <c r="D64" s="28" t="s">
        <v>532</v>
      </c>
      <c r="E64" s="28" t="s">
        <v>272</v>
      </c>
      <c r="F64" s="28" t="s">
        <v>533</v>
      </c>
      <c r="G64" s="30">
        <v>4000</v>
      </c>
      <c r="H64" s="30">
        <v>743.21</v>
      </c>
      <c r="I64" s="10">
        <f t="shared" si="0"/>
        <v>0.18580250000000001</v>
      </c>
    </row>
    <row r="65" spans="1:9" ht="27" customHeight="1" x14ac:dyDescent="0.25">
      <c r="A65" s="28" t="s">
        <v>118</v>
      </c>
      <c r="B65" s="28" t="s">
        <v>118</v>
      </c>
      <c r="C65" s="28" t="s">
        <v>118</v>
      </c>
      <c r="D65" s="28" t="s">
        <v>542</v>
      </c>
      <c r="E65" s="28" t="s">
        <v>272</v>
      </c>
      <c r="F65" s="28" t="s">
        <v>543</v>
      </c>
      <c r="G65" s="30">
        <v>1500</v>
      </c>
      <c r="H65" s="30">
        <v>269.23</v>
      </c>
      <c r="I65" s="10">
        <f t="shared" si="0"/>
        <v>0.17948666666666668</v>
      </c>
    </row>
    <row r="66" spans="1:9" ht="14.25" customHeight="1" x14ac:dyDescent="0.25">
      <c r="A66" s="28" t="s">
        <v>118</v>
      </c>
      <c r="B66" s="28" t="s">
        <v>118</v>
      </c>
      <c r="C66" s="28" t="s">
        <v>118</v>
      </c>
      <c r="D66" s="28" t="s">
        <v>544</v>
      </c>
      <c r="E66" s="28" t="s">
        <v>272</v>
      </c>
      <c r="F66" s="28" t="s">
        <v>545</v>
      </c>
      <c r="G66" s="30">
        <v>1000</v>
      </c>
      <c r="H66" s="30">
        <v>0</v>
      </c>
      <c r="I66" s="10">
        <f t="shared" ref="I66:I129" si="1">IF($G66=0,0,$H66/$G66)</f>
        <v>0</v>
      </c>
    </row>
    <row r="67" spans="1:9" ht="27" customHeight="1" x14ac:dyDescent="0.25">
      <c r="A67" s="28" t="s">
        <v>118</v>
      </c>
      <c r="B67" s="28" t="s">
        <v>118</v>
      </c>
      <c r="C67" s="28" t="s">
        <v>118</v>
      </c>
      <c r="D67" s="28" t="s">
        <v>518</v>
      </c>
      <c r="E67" s="28" t="s">
        <v>272</v>
      </c>
      <c r="F67" s="28" t="s">
        <v>519</v>
      </c>
      <c r="G67" s="30">
        <v>76000</v>
      </c>
      <c r="H67" s="30">
        <v>50740.15</v>
      </c>
      <c r="I67" s="10">
        <f t="shared" si="1"/>
        <v>0.66763355263157897</v>
      </c>
    </row>
    <row r="68" spans="1:9" ht="14.25" customHeight="1" x14ac:dyDescent="0.25">
      <c r="A68" s="28" t="s">
        <v>118</v>
      </c>
      <c r="B68" s="28" t="s">
        <v>118</v>
      </c>
      <c r="C68" s="28" t="s">
        <v>118</v>
      </c>
      <c r="D68" s="28" t="s">
        <v>564</v>
      </c>
      <c r="E68" s="28" t="s">
        <v>272</v>
      </c>
      <c r="F68" s="28" t="s">
        <v>565</v>
      </c>
      <c r="G68" s="30">
        <v>130000</v>
      </c>
      <c r="H68" s="30">
        <v>0</v>
      </c>
      <c r="I68" s="10">
        <f t="shared" si="1"/>
        <v>0</v>
      </c>
    </row>
    <row r="69" spans="1:9" ht="27" customHeight="1" x14ac:dyDescent="0.25">
      <c r="A69" s="3" t="s">
        <v>339</v>
      </c>
      <c r="B69" s="3"/>
      <c r="C69" s="3"/>
      <c r="D69" s="3"/>
      <c r="E69" s="3"/>
      <c r="F69" s="3" t="s">
        <v>340</v>
      </c>
      <c r="G69" s="27">
        <v>3322238.45</v>
      </c>
      <c r="H69" s="27">
        <v>1719868.33</v>
      </c>
      <c r="I69" s="5">
        <f t="shared" si="1"/>
        <v>0.51768359071276171</v>
      </c>
    </row>
    <row r="70" spans="1:9" ht="27" customHeight="1" x14ac:dyDescent="0.25">
      <c r="A70" s="7"/>
      <c r="B70" s="7" t="s">
        <v>341</v>
      </c>
      <c r="C70" s="7"/>
      <c r="D70" s="7"/>
      <c r="E70" s="7"/>
      <c r="F70" s="7" t="s">
        <v>342</v>
      </c>
      <c r="G70" s="31">
        <v>108759.85</v>
      </c>
      <c r="H70" s="31">
        <v>69016.69</v>
      </c>
      <c r="I70" s="10">
        <f t="shared" si="1"/>
        <v>0.63457875309684597</v>
      </c>
    </row>
    <row r="71" spans="1:9" ht="27" customHeight="1" x14ac:dyDescent="0.25">
      <c r="A71" s="28" t="s">
        <v>118</v>
      </c>
      <c r="B71" s="28" t="s">
        <v>118</v>
      </c>
      <c r="C71" s="28" t="s">
        <v>118</v>
      </c>
      <c r="D71" s="28" t="s">
        <v>526</v>
      </c>
      <c r="E71" s="28" t="s">
        <v>272</v>
      </c>
      <c r="F71" s="28" t="s">
        <v>527</v>
      </c>
      <c r="G71" s="30">
        <v>72026</v>
      </c>
      <c r="H71" s="30">
        <v>48432.57</v>
      </c>
      <c r="I71" s="10">
        <f t="shared" si="1"/>
        <v>0.67243176075306144</v>
      </c>
    </row>
    <row r="72" spans="1:9" ht="14.25" customHeight="1" x14ac:dyDescent="0.25">
      <c r="A72" s="28" t="s">
        <v>118</v>
      </c>
      <c r="B72" s="28" t="s">
        <v>118</v>
      </c>
      <c r="C72" s="28" t="s">
        <v>118</v>
      </c>
      <c r="D72" s="28" t="s">
        <v>566</v>
      </c>
      <c r="E72" s="28" t="s">
        <v>272</v>
      </c>
      <c r="F72" s="28" t="s">
        <v>567</v>
      </c>
      <c r="G72" s="30">
        <v>5085.72</v>
      </c>
      <c r="H72" s="30">
        <v>5085.72</v>
      </c>
      <c r="I72" s="10">
        <f t="shared" si="1"/>
        <v>1</v>
      </c>
    </row>
    <row r="73" spans="1:9" ht="27" customHeight="1" x14ac:dyDescent="0.25">
      <c r="A73" s="28" t="s">
        <v>118</v>
      </c>
      <c r="B73" s="28" t="s">
        <v>118</v>
      </c>
      <c r="C73" s="28" t="s">
        <v>118</v>
      </c>
      <c r="D73" s="28" t="s">
        <v>528</v>
      </c>
      <c r="E73" s="28" t="s">
        <v>272</v>
      </c>
      <c r="F73" s="28" t="s">
        <v>529</v>
      </c>
      <c r="G73" s="30">
        <v>12026</v>
      </c>
      <c r="H73" s="30">
        <v>7353.73</v>
      </c>
      <c r="I73" s="10">
        <f t="shared" si="1"/>
        <v>0.61148594711458504</v>
      </c>
    </row>
    <row r="74" spans="1:9" ht="27" customHeight="1" x14ac:dyDescent="0.25">
      <c r="A74" s="28" t="s">
        <v>118</v>
      </c>
      <c r="B74" s="28" t="s">
        <v>118</v>
      </c>
      <c r="C74" s="28" t="s">
        <v>118</v>
      </c>
      <c r="D74" s="28" t="s">
        <v>530</v>
      </c>
      <c r="E74" s="28" t="s">
        <v>272</v>
      </c>
      <c r="F74" s="28" t="s">
        <v>531</v>
      </c>
      <c r="G74" s="30">
        <v>1706</v>
      </c>
      <c r="H74" s="30">
        <v>1029.9100000000001</v>
      </c>
      <c r="I74" s="10">
        <f t="shared" si="1"/>
        <v>0.60369871043376322</v>
      </c>
    </row>
    <row r="75" spans="1:9" ht="14.25" customHeight="1" x14ac:dyDescent="0.25">
      <c r="A75" s="28" t="s">
        <v>118</v>
      </c>
      <c r="B75" s="28" t="s">
        <v>118</v>
      </c>
      <c r="C75" s="28" t="s">
        <v>118</v>
      </c>
      <c r="D75" s="28" t="s">
        <v>532</v>
      </c>
      <c r="E75" s="28" t="s">
        <v>272</v>
      </c>
      <c r="F75" s="28" t="s">
        <v>533</v>
      </c>
      <c r="G75" s="30">
        <v>4000</v>
      </c>
      <c r="H75" s="30">
        <v>203.2</v>
      </c>
      <c r="I75" s="10">
        <f t="shared" si="1"/>
        <v>5.0799999999999998E-2</v>
      </c>
    </row>
    <row r="76" spans="1:9" ht="14.25" customHeight="1" x14ac:dyDescent="0.25">
      <c r="A76" s="28" t="s">
        <v>118</v>
      </c>
      <c r="B76" s="28" t="s">
        <v>118</v>
      </c>
      <c r="C76" s="28" t="s">
        <v>118</v>
      </c>
      <c r="D76" s="28" t="s">
        <v>518</v>
      </c>
      <c r="E76" s="28" t="s">
        <v>272</v>
      </c>
      <c r="F76" s="28" t="s">
        <v>519</v>
      </c>
      <c r="G76" s="30">
        <v>10000</v>
      </c>
      <c r="H76" s="30">
        <v>5137.18</v>
      </c>
      <c r="I76" s="10">
        <f t="shared" si="1"/>
        <v>0.51371800000000001</v>
      </c>
    </row>
    <row r="77" spans="1:9" ht="27" customHeight="1" x14ac:dyDescent="0.25">
      <c r="A77" s="28" t="s">
        <v>118</v>
      </c>
      <c r="B77" s="28" t="s">
        <v>118</v>
      </c>
      <c r="C77" s="28" t="s">
        <v>118</v>
      </c>
      <c r="D77" s="28" t="s">
        <v>568</v>
      </c>
      <c r="E77" s="28" t="s">
        <v>272</v>
      </c>
      <c r="F77" s="28" t="s">
        <v>569</v>
      </c>
      <c r="G77" s="30">
        <v>700</v>
      </c>
      <c r="H77" s="30">
        <v>319.27999999999997</v>
      </c>
      <c r="I77" s="10">
        <f t="shared" si="1"/>
        <v>0.45611428571428569</v>
      </c>
    </row>
    <row r="78" spans="1:9" ht="27" customHeight="1" x14ac:dyDescent="0.25">
      <c r="A78" s="28" t="s">
        <v>118</v>
      </c>
      <c r="B78" s="28" t="s">
        <v>118</v>
      </c>
      <c r="C78" s="28" t="s">
        <v>118</v>
      </c>
      <c r="D78" s="28" t="s">
        <v>570</v>
      </c>
      <c r="E78" s="28" t="s">
        <v>272</v>
      </c>
      <c r="F78" s="28" t="s">
        <v>571</v>
      </c>
      <c r="G78" s="30">
        <v>1940.13</v>
      </c>
      <c r="H78" s="30">
        <v>1455.1</v>
      </c>
      <c r="I78" s="10">
        <f t="shared" si="1"/>
        <v>0.75000128857344606</v>
      </c>
    </row>
    <row r="79" spans="1:9" ht="14.25" customHeight="1" x14ac:dyDescent="0.25">
      <c r="A79" s="28" t="s">
        <v>118</v>
      </c>
      <c r="B79" s="28" t="s">
        <v>118</v>
      </c>
      <c r="C79" s="28" t="s">
        <v>118</v>
      </c>
      <c r="D79" s="28" t="s">
        <v>572</v>
      </c>
      <c r="E79" s="28" t="s">
        <v>272</v>
      </c>
      <c r="F79" s="28" t="s">
        <v>573</v>
      </c>
      <c r="G79" s="30">
        <v>500</v>
      </c>
      <c r="H79" s="30">
        <v>0</v>
      </c>
      <c r="I79" s="10">
        <f t="shared" si="1"/>
        <v>0</v>
      </c>
    </row>
    <row r="80" spans="1:9" ht="14.25" customHeight="1" x14ac:dyDescent="0.25">
      <c r="A80" s="28" t="s">
        <v>118</v>
      </c>
      <c r="B80" s="28" t="s">
        <v>118</v>
      </c>
      <c r="C80" s="28" t="s">
        <v>118</v>
      </c>
      <c r="D80" s="28" t="s">
        <v>574</v>
      </c>
      <c r="E80" s="28" t="s">
        <v>272</v>
      </c>
      <c r="F80" s="28" t="s">
        <v>575</v>
      </c>
      <c r="G80" s="30">
        <v>776</v>
      </c>
      <c r="H80" s="30">
        <v>0</v>
      </c>
      <c r="I80" s="10">
        <f t="shared" si="1"/>
        <v>0</v>
      </c>
    </row>
    <row r="81" spans="1:9" ht="27" customHeight="1" x14ac:dyDescent="0.25">
      <c r="A81" s="7"/>
      <c r="B81" s="7" t="s">
        <v>576</v>
      </c>
      <c r="C81" s="7"/>
      <c r="D81" s="7"/>
      <c r="E81" s="7"/>
      <c r="F81" s="7" t="s">
        <v>577</v>
      </c>
      <c r="G81" s="31">
        <v>172300</v>
      </c>
      <c r="H81" s="31">
        <v>81125.94</v>
      </c>
      <c r="I81" s="10">
        <f t="shared" si="1"/>
        <v>0.47084120719674988</v>
      </c>
    </row>
    <row r="82" spans="1:9" ht="27" customHeight="1" x14ac:dyDescent="0.25">
      <c r="A82" s="28" t="s">
        <v>118</v>
      </c>
      <c r="B82" s="28" t="s">
        <v>118</v>
      </c>
      <c r="C82" s="28" t="s">
        <v>118</v>
      </c>
      <c r="D82" s="28" t="s">
        <v>560</v>
      </c>
      <c r="E82" s="28" t="s">
        <v>272</v>
      </c>
      <c r="F82" s="28" t="s">
        <v>561</v>
      </c>
      <c r="G82" s="30">
        <v>160800</v>
      </c>
      <c r="H82" s="30">
        <v>78450</v>
      </c>
      <c r="I82" s="10">
        <f t="shared" si="1"/>
        <v>0.48787313432835822</v>
      </c>
    </row>
    <row r="83" spans="1:9" ht="14.25" customHeight="1" x14ac:dyDescent="0.25">
      <c r="A83" s="28" t="s">
        <v>118</v>
      </c>
      <c r="B83" s="28" t="s">
        <v>118</v>
      </c>
      <c r="C83" s="28" t="s">
        <v>118</v>
      </c>
      <c r="D83" s="28" t="s">
        <v>532</v>
      </c>
      <c r="E83" s="28" t="s">
        <v>272</v>
      </c>
      <c r="F83" s="28" t="s">
        <v>533</v>
      </c>
      <c r="G83" s="30">
        <v>500</v>
      </c>
      <c r="H83" s="30">
        <v>396.34</v>
      </c>
      <c r="I83" s="10">
        <f t="shared" si="1"/>
        <v>0.79267999999999994</v>
      </c>
    </row>
    <row r="84" spans="1:9" ht="14.25" customHeight="1" x14ac:dyDescent="0.25">
      <c r="A84" s="28" t="s">
        <v>118</v>
      </c>
      <c r="B84" s="28" t="s">
        <v>118</v>
      </c>
      <c r="C84" s="28" t="s">
        <v>118</v>
      </c>
      <c r="D84" s="28" t="s">
        <v>578</v>
      </c>
      <c r="E84" s="28" t="s">
        <v>272</v>
      </c>
      <c r="F84" s="28" t="s">
        <v>579</v>
      </c>
      <c r="G84" s="30">
        <v>1000</v>
      </c>
      <c r="H84" s="30">
        <v>65.599999999999994</v>
      </c>
      <c r="I84" s="10">
        <f t="shared" si="1"/>
        <v>6.5599999999999992E-2</v>
      </c>
    </row>
    <row r="85" spans="1:9" ht="14.25" customHeight="1" x14ac:dyDescent="0.25">
      <c r="A85" s="28" t="s">
        <v>118</v>
      </c>
      <c r="B85" s="28" t="s">
        <v>118</v>
      </c>
      <c r="C85" s="28" t="s">
        <v>118</v>
      </c>
      <c r="D85" s="28" t="s">
        <v>518</v>
      </c>
      <c r="E85" s="28" t="s">
        <v>272</v>
      </c>
      <c r="F85" s="28" t="s">
        <v>519</v>
      </c>
      <c r="G85" s="30">
        <v>10000</v>
      </c>
      <c r="H85" s="30">
        <v>2214</v>
      </c>
      <c r="I85" s="10">
        <f t="shared" si="1"/>
        <v>0.22140000000000001</v>
      </c>
    </row>
    <row r="86" spans="1:9" ht="27" customHeight="1" x14ac:dyDescent="0.25">
      <c r="A86" s="7"/>
      <c r="B86" s="7" t="s">
        <v>345</v>
      </c>
      <c r="C86" s="7"/>
      <c r="D86" s="7"/>
      <c r="E86" s="7"/>
      <c r="F86" s="7" t="s">
        <v>346</v>
      </c>
      <c r="G86" s="31">
        <v>2608038.81</v>
      </c>
      <c r="H86" s="31">
        <v>1378754.37</v>
      </c>
      <c r="I86" s="10">
        <f t="shared" si="1"/>
        <v>0.52865561843383768</v>
      </c>
    </row>
    <row r="87" spans="1:9" ht="14.25" customHeight="1" x14ac:dyDescent="0.25">
      <c r="A87" s="28" t="s">
        <v>118</v>
      </c>
      <c r="B87" s="28" t="s">
        <v>118</v>
      </c>
      <c r="C87" s="28" t="s">
        <v>118</v>
      </c>
      <c r="D87" s="28" t="s">
        <v>580</v>
      </c>
      <c r="E87" s="28" t="s">
        <v>272</v>
      </c>
      <c r="F87" s="28" t="s">
        <v>581</v>
      </c>
      <c r="G87" s="30">
        <v>5000</v>
      </c>
      <c r="H87" s="30">
        <v>0</v>
      </c>
      <c r="I87" s="10">
        <f t="shared" si="1"/>
        <v>0</v>
      </c>
    </row>
    <row r="88" spans="1:9" ht="27" customHeight="1" x14ac:dyDescent="0.25">
      <c r="A88" s="28" t="s">
        <v>118</v>
      </c>
      <c r="B88" s="28" t="s">
        <v>118</v>
      </c>
      <c r="C88" s="28" t="s">
        <v>118</v>
      </c>
      <c r="D88" s="28" t="s">
        <v>526</v>
      </c>
      <c r="E88" s="28" t="s">
        <v>272</v>
      </c>
      <c r="F88" s="28" t="s">
        <v>527</v>
      </c>
      <c r="G88" s="30">
        <v>1615000</v>
      </c>
      <c r="H88" s="30">
        <v>821678.71</v>
      </c>
      <c r="I88" s="10">
        <f t="shared" si="1"/>
        <v>0.50877938699690395</v>
      </c>
    </row>
    <row r="89" spans="1:9" ht="14.25" customHeight="1" x14ac:dyDescent="0.25">
      <c r="A89" s="28" t="s">
        <v>118</v>
      </c>
      <c r="B89" s="28" t="s">
        <v>118</v>
      </c>
      <c r="C89" s="28" t="s">
        <v>118</v>
      </c>
      <c r="D89" s="28" t="s">
        <v>566</v>
      </c>
      <c r="E89" s="28" t="s">
        <v>272</v>
      </c>
      <c r="F89" s="28" t="s">
        <v>567</v>
      </c>
      <c r="G89" s="30">
        <v>87817.18</v>
      </c>
      <c r="H89" s="30">
        <v>87817.18</v>
      </c>
      <c r="I89" s="10">
        <f t="shared" si="1"/>
        <v>1</v>
      </c>
    </row>
    <row r="90" spans="1:9" ht="27" customHeight="1" x14ac:dyDescent="0.25">
      <c r="A90" s="28" t="s">
        <v>118</v>
      </c>
      <c r="B90" s="28" t="s">
        <v>118</v>
      </c>
      <c r="C90" s="28" t="s">
        <v>118</v>
      </c>
      <c r="D90" s="28" t="s">
        <v>528</v>
      </c>
      <c r="E90" s="28" t="s">
        <v>272</v>
      </c>
      <c r="F90" s="28" t="s">
        <v>529</v>
      </c>
      <c r="G90" s="30">
        <v>277013</v>
      </c>
      <c r="H90" s="30">
        <v>123176.05</v>
      </c>
      <c r="I90" s="10">
        <f t="shared" si="1"/>
        <v>0.44465801243984943</v>
      </c>
    </row>
    <row r="91" spans="1:9" ht="27" customHeight="1" x14ac:dyDescent="0.25">
      <c r="A91" s="28" t="s">
        <v>118</v>
      </c>
      <c r="B91" s="28" t="s">
        <v>118</v>
      </c>
      <c r="C91" s="28" t="s">
        <v>118</v>
      </c>
      <c r="D91" s="28" t="s">
        <v>530</v>
      </c>
      <c r="E91" s="28" t="s">
        <v>272</v>
      </c>
      <c r="F91" s="28" t="s">
        <v>531</v>
      </c>
      <c r="G91" s="30">
        <v>39276</v>
      </c>
      <c r="H91" s="30">
        <v>14422.36</v>
      </c>
      <c r="I91" s="10">
        <f t="shared" si="1"/>
        <v>0.36720541806701296</v>
      </c>
    </row>
    <row r="92" spans="1:9" ht="14.25" customHeight="1" x14ac:dyDescent="0.25">
      <c r="A92" s="28" t="s">
        <v>118</v>
      </c>
      <c r="B92" s="28" t="s">
        <v>118</v>
      </c>
      <c r="C92" s="28" t="s">
        <v>118</v>
      </c>
      <c r="D92" s="28" t="s">
        <v>582</v>
      </c>
      <c r="E92" s="28" t="s">
        <v>272</v>
      </c>
      <c r="F92" s="28" t="s">
        <v>583</v>
      </c>
      <c r="G92" s="30">
        <v>50000</v>
      </c>
      <c r="H92" s="30">
        <v>26600</v>
      </c>
      <c r="I92" s="10">
        <f t="shared" si="1"/>
        <v>0.53200000000000003</v>
      </c>
    </row>
    <row r="93" spans="1:9" ht="14.25" customHeight="1" x14ac:dyDescent="0.25">
      <c r="A93" s="28" t="s">
        <v>118</v>
      </c>
      <c r="B93" s="28" t="s">
        <v>118</v>
      </c>
      <c r="C93" s="28" t="s">
        <v>118</v>
      </c>
      <c r="D93" s="28" t="s">
        <v>584</v>
      </c>
      <c r="E93" s="28" t="s">
        <v>272</v>
      </c>
      <c r="F93" s="28" t="s">
        <v>585</v>
      </c>
      <c r="G93" s="30">
        <v>1200</v>
      </c>
      <c r="H93" s="30">
        <v>0</v>
      </c>
      <c r="I93" s="10">
        <f t="shared" si="1"/>
        <v>0</v>
      </c>
    </row>
    <row r="94" spans="1:9" ht="14.25" customHeight="1" x14ac:dyDescent="0.25">
      <c r="A94" s="28" t="s">
        <v>118</v>
      </c>
      <c r="B94" s="28" t="s">
        <v>118</v>
      </c>
      <c r="C94" s="28" t="s">
        <v>118</v>
      </c>
      <c r="D94" s="28" t="s">
        <v>586</v>
      </c>
      <c r="E94" s="28" t="s">
        <v>272</v>
      </c>
      <c r="F94" s="28" t="s">
        <v>587</v>
      </c>
      <c r="G94" s="30">
        <v>3000</v>
      </c>
      <c r="H94" s="30">
        <v>0</v>
      </c>
      <c r="I94" s="10">
        <f t="shared" si="1"/>
        <v>0</v>
      </c>
    </row>
    <row r="95" spans="1:9" ht="27" customHeight="1" x14ac:dyDescent="0.25">
      <c r="A95" s="28" t="s">
        <v>118</v>
      </c>
      <c r="B95" s="28" t="s">
        <v>118</v>
      </c>
      <c r="C95" s="28" t="s">
        <v>118</v>
      </c>
      <c r="D95" s="28" t="s">
        <v>532</v>
      </c>
      <c r="E95" s="28" t="s">
        <v>272</v>
      </c>
      <c r="F95" s="28" t="s">
        <v>533</v>
      </c>
      <c r="G95" s="30">
        <v>75088.960000000006</v>
      </c>
      <c r="H95" s="30">
        <v>27655.34</v>
      </c>
      <c r="I95" s="10">
        <f t="shared" si="1"/>
        <v>0.36830101255897002</v>
      </c>
    </row>
    <row r="96" spans="1:9" ht="27" customHeight="1" x14ac:dyDescent="0.25">
      <c r="A96" s="28" t="s">
        <v>118</v>
      </c>
      <c r="B96" s="28" t="s">
        <v>118</v>
      </c>
      <c r="C96" s="28" t="s">
        <v>118</v>
      </c>
      <c r="D96" s="28" t="s">
        <v>532</v>
      </c>
      <c r="E96" s="28" t="s">
        <v>116</v>
      </c>
      <c r="F96" s="28" t="s">
        <v>533</v>
      </c>
      <c r="G96" s="30">
        <v>100792</v>
      </c>
      <c r="H96" s="30">
        <v>66993.06</v>
      </c>
      <c r="I96" s="10">
        <f t="shared" si="1"/>
        <v>0.66466644178109369</v>
      </c>
    </row>
    <row r="97" spans="1:9" ht="14.25" customHeight="1" x14ac:dyDescent="0.25">
      <c r="A97" s="28" t="s">
        <v>118</v>
      </c>
      <c r="B97" s="28" t="s">
        <v>118</v>
      </c>
      <c r="C97" s="28" t="s">
        <v>118</v>
      </c>
      <c r="D97" s="28" t="s">
        <v>578</v>
      </c>
      <c r="E97" s="28" t="s">
        <v>272</v>
      </c>
      <c r="F97" s="28" t="s">
        <v>579</v>
      </c>
      <c r="G97" s="30">
        <v>2500</v>
      </c>
      <c r="H97" s="30">
        <v>1835.23</v>
      </c>
      <c r="I97" s="10">
        <f t="shared" si="1"/>
        <v>0.73409199999999997</v>
      </c>
    </row>
    <row r="98" spans="1:9" ht="27" customHeight="1" x14ac:dyDescent="0.25">
      <c r="A98" s="28" t="s">
        <v>118</v>
      </c>
      <c r="B98" s="28" t="s">
        <v>118</v>
      </c>
      <c r="C98" s="28" t="s">
        <v>118</v>
      </c>
      <c r="D98" s="28" t="s">
        <v>542</v>
      </c>
      <c r="E98" s="28" t="s">
        <v>272</v>
      </c>
      <c r="F98" s="28" t="s">
        <v>543</v>
      </c>
      <c r="G98" s="30">
        <v>56000</v>
      </c>
      <c r="H98" s="30">
        <v>31150.86</v>
      </c>
      <c r="I98" s="10">
        <f t="shared" si="1"/>
        <v>0.55626535714285719</v>
      </c>
    </row>
    <row r="99" spans="1:9" ht="27" customHeight="1" x14ac:dyDescent="0.25">
      <c r="A99" s="28" t="s">
        <v>118</v>
      </c>
      <c r="B99" s="28" t="s">
        <v>118</v>
      </c>
      <c r="C99" s="28" t="s">
        <v>118</v>
      </c>
      <c r="D99" s="28" t="s">
        <v>544</v>
      </c>
      <c r="E99" s="28" t="s">
        <v>272</v>
      </c>
      <c r="F99" s="28" t="s">
        <v>545</v>
      </c>
      <c r="G99" s="30">
        <v>1300</v>
      </c>
      <c r="H99" s="30">
        <v>123</v>
      </c>
      <c r="I99" s="10">
        <f t="shared" si="1"/>
        <v>9.4615384615384615E-2</v>
      </c>
    </row>
    <row r="100" spans="1:9" ht="27" customHeight="1" x14ac:dyDescent="0.25">
      <c r="A100" s="28" t="s">
        <v>118</v>
      </c>
      <c r="B100" s="28" t="s">
        <v>118</v>
      </c>
      <c r="C100" s="28" t="s">
        <v>118</v>
      </c>
      <c r="D100" s="28" t="s">
        <v>588</v>
      </c>
      <c r="E100" s="28" t="s">
        <v>272</v>
      </c>
      <c r="F100" s="28" t="s">
        <v>589</v>
      </c>
      <c r="G100" s="30">
        <v>3000</v>
      </c>
      <c r="H100" s="30">
        <v>2049.88</v>
      </c>
      <c r="I100" s="10">
        <f t="shared" si="1"/>
        <v>0.68329333333333342</v>
      </c>
    </row>
    <row r="101" spans="1:9" ht="27" customHeight="1" x14ac:dyDescent="0.25">
      <c r="A101" s="28" t="s">
        <v>118</v>
      </c>
      <c r="B101" s="28" t="s">
        <v>118</v>
      </c>
      <c r="C101" s="28" t="s">
        <v>118</v>
      </c>
      <c r="D101" s="28" t="s">
        <v>518</v>
      </c>
      <c r="E101" s="28" t="s">
        <v>272</v>
      </c>
      <c r="F101" s="28" t="s">
        <v>519</v>
      </c>
      <c r="G101" s="30">
        <v>176841.54</v>
      </c>
      <c r="H101" s="30">
        <v>118671.79</v>
      </c>
      <c r="I101" s="10">
        <f t="shared" si="1"/>
        <v>0.67106286226641088</v>
      </c>
    </row>
    <row r="102" spans="1:9" ht="27" customHeight="1" x14ac:dyDescent="0.25">
      <c r="A102" s="28" t="s">
        <v>118</v>
      </c>
      <c r="B102" s="28" t="s">
        <v>118</v>
      </c>
      <c r="C102" s="28" t="s">
        <v>118</v>
      </c>
      <c r="D102" s="28" t="s">
        <v>518</v>
      </c>
      <c r="E102" s="28" t="s">
        <v>116</v>
      </c>
      <c r="F102" s="28" t="s">
        <v>519</v>
      </c>
      <c r="G102" s="30">
        <v>17531</v>
      </c>
      <c r="H102" s="30">
        <v>5535</v>
      </c>
      <c r="I102" s="10">
        <f t="shared" si="1"/>
        <v>0.3157264274713365</v>
      </c>
    </row>
    <row r="103" spans="1:9" ht="27" customHeight="1" x14ac:dyDescent="0.25">
      <c r="A103" s="28" t="s">
        <v>118</v>
      </c>
      <c r="B103" s="28" t="s">
        <v>118</v>
      </c>
      <c r="C103" s="28" t="s">
        <v>118</v>
      </c>
      <c r="D103" s="28" t="s">
        <v>568</v>
      </c>
      <c r="E103" s="28" t="s">
        <v>272</v>
      </c>
      <c r="F103" s="28" t="s">
        <v>569</v>
      </c>
      <c r="G103" s="30">
        <v>13000</v>
      </c>
      <c r="H103" s="30">
        <v>7663.55</v>
      </c>
      <c r="I103" s="10">
        <f t="shared" si="1"/>
        <v>0.58950384615384621</v>
      </c>
    </row>
    <row r="104" spans="1:9" ht="27" customHeight="1" x14ac:dyDescent="0.25">
      <c r="A104" s="28" t="s">
        <v>118</v>
      </c>
      <c r="B104" s="28" t="s">
        <v>118</v>
      </c>
      <c r="C104" s="28" t="s">
        <v>118</v>
      </c>
      <c r="D104" s="28" t="s">
        <v>590</v>
      </c>
      <c r="E104" s="28" t="s">
        <v>272</v>
      </c>
      <c r="F104" s="28" t="s">
        <v>591</v>
      </c>
      <c r="G104" s="30">
        <v>7000</v>
      </c>
      <c r="H104" s="30">
        <v>2991.76</v>
      </c>
      <c r="I104" s="10">
        <f t="shared" si="1"/>
        <v>0.42739428571428573</v>
      </c>
    </row>
    <row r="105" spans="1:9" ht="14.25" customHeight="1" x14ac:dyDescent="0.25">
      <c r="A105" s="28" t="s">
        <v>118</v>
      </c>
      <c r="B105" s="28" t="s">
        <v>118</v>
      </c>
      <c r="C105" s="28" t="s">
        <v>118</v>
      </c>
      <c r="D105" s="28" t="s">
        <v>592</v>
      </c>
      <c r="E105" s="28" t="s">
        <v>272</v>
      </c>
      <c r="F105" s="28" t="s">
        <v>593</v>
      </c>
      <c r="G105" s="30">
        <v>1000</v>
      </c>
      <c r="H105" s="30">
        <v>0</v>
      </c>
      <c r="I105" s="10">
        <f t="shared" si="1"/>
        <v>0</v>
      </c>
    </row>
    <row r="106" spans="1:9" ht="14.25" customHeight="1" x14ac:dyDescent="0.25">
      <c r="A106" s="28" t="s">
        <v>118</v>
      </c>
      <c r="B106" s="28" t="s">
        <v>118</v>
      </c>
      <c r="C106" s="28" t="s">
        <v>118</v>
      </c>
      <c r="D106" s="28" t="s">
        <v>534</v>
      </c>
      <c r="E106" s="28" t="s">
        <v>272</v>
      </c>
      <c r="F106" s="28" t="s">
        <v>535</v>
      </c>
      <c r="G106" s="30">
        <v>5000</v>
      </c>
      <c r="H106" s="30">
        <v>2976.09</v>
      </c>
      <c r="I106" s="10">
        <f t="shared" si="1"/>
        <v>0.59521800000000002</v>
      </c>
    </row>
    <row r="107" spans="1:9" ht="14.25" customHeight="1" x14ac:dyDescent="0.25">
      <c r="A107" s="28" t="s">
        <v>118</v>
      </c>
      <c r="B107" s="28" t="s">
        <v>118</v>
      </c>
      <c r="C107" s="28" t="s">
        <v>118</v>
      </c>
      <c r="D107" s="28" t="s">
        <v>570</v>
      </c>
      <c r="E107" s="28" t="s">
        <v>272</v>
      </c>
      <c r="F107" s="28" t="s">
        <v>571</v>
      </c>
      <c r="G107" s="30">
        <v>35476.68</v>
      </c>
      <c r="H107" s="30">
        <v>26607.51</v>
      </c>
      <c r="I107" s="10">
        <f t="shared" si="1"/>
        <v>0.75</v>
      </c>
    </row>
    <row r="108" spans="1:9" ht="14.25" customHeight="1" x14ac:dyDescent="0.25">
      <c r="A108" s="28" t="s">
        <v>118</v>
      </c>
      <c r="B108" s="28" t="s">
        <v>118</v>
      </c>
      <c r="C108" s="28" t="s">
        <v>118</v>
      </c>
      <c r="D108" s="28" t="s">
        <v>556</v>
      </c>
      <c r="E108" s="28" t="s">
        <v>272</v>
      </c>
      <c r="F108" s="28" t="s">
        <v>557</v>
      </c>
      <c r="G108" s="30">
        <v>200</v>
      </c>
      <c r="H108" s="30">
        <v>52</v>
      </c>
      <c r="I108" s="10">
        <f t="shared" si="1"/>
        <v>0.26</v>
      </c>
    </row>
    <row r="109" spans="1:9" ht="14.25" customHeight="1" x14ac:dyDescent="0.25">
      <c r="A109" s="28" t="s">
        <v>118</v>
      </c>
      <c r="B109" s="28" t="s">
        <v>118</v>
      </c>
      <c r="C109" s="28" t="s">
        <v>118</v>
      </c>
      <c r="D109" s="28" t="s">
        <v>572</v>
      </c>
      <c r="E109" s="28" t="s">
        <v>272</v>
      </c>
      <c r="F109" s="28" t="s">
        <v>573</v>
      </c>
      <c r="G109" s="30">
        <v>10000</v>
      </c>
      <c r="H109" s="30">
        <v>8555</v>
      </c>
      <c r="I109" s="10">
        <f t="shared" si="1"/>
        <v>0.85550000000000004</v>
      </c>
    </row>
    <row r="110" spans="1:9" ht="27" customHeight="1" x14ac:dyDescent="0.25">
      <c r="A110" s="28" t="s">
        <v>118</v>
      </c>
      <c r="B110" s="28" t="s">
        <v>118</v>
      </c>
      <c r="C110" s="28" t="s">
        <v>118</v>
      </c>
      <c r="D110" s="28" t="s">
        <v>572</v>
      </c>
      <c r="E110" s="28" t="s">
        <v>116</v>
      </c>
      <c r="F110" s="28" t="s">
        <v>573</v>
      </c>
      <c r="G110" s="30">
        <v>10002.450000000001</v>
      </c>
      <c r="H110" s="30">
        <v>2200</v>
      </c>
      <c r="I110" s="10">
        <f t="shared" si="1"/>
        <v>0.21994611320226543</v>
      </c>
    </row>
    <row r="111" spans="1:9" ht="14.25" customHeight="1" x14ac:dyDescent="0.25">
      <c r="A111" s="28" t="s">
        <v>118</v>
      </c>
      <c r="B111" s="28" t="s">
        <v>118</v>
      </c>
      <c r="C111" s="28" t="s">
        <v>118</v>
      </c>
      <c r="D111" s="28" t="s">
        <v>574</v>
      </c>
      <c r="E111" s="28" t="s">
        <v>272</v>
      </c>
      <c r="F111" s="28" t="s">
        <v>575</v>
      </c>
      <c r="G111" s="30">
        <v>15000</v>
      </c>
      <c r="H111" s="30">
        <v>0</v>
      </c>
      <c r="I111" s="10">
        <f t="shared" si="1"/>
        <v>0</v>
      </c>
    </row>
    <row r="112" spans="1:9" ht="27" customHeight="1" x14ac:dyDescent="0.25">
      <c r="A112" s="7"/>
      <c r="B112" s="7" t="s">
        <v>594</v>
      </c>
      <c r="C112" s="7"/>
      <c r="D112" s="7"/>
      <c r="E112" s="7"/>
      <c r="F112" s="7" t="s">
        <v>595</v>
      </c>
      <c r="G112" s="31">
        <v>56000</v>
      </c>
      <c r="H112" s="31">
        <v>26871.360000000001</v>
      </c>
      <c r="I112" s="10">
        <f t="shared" si="1"/>
        <v>0.47984571428571432</v>
      </c>
    </row>
    <row r="113" spans="1:9" ht="27" customHeight="1" x14ac:dyDescent="0.25">
      <c r="A113" s="28" t="s">
        <v>118</v>
      </c>
      <c r="B113" s="28" t="s">
        <v>118</v>
      </c>
      <c r="C113" s="28" t="s">
        <v>118</v>
      </c>
      <c r="D113" s="28" t="s">
        <v>586</v>
      </c>
      <c r="E113" s="28" t="s">
        <v>272</v>
      </c>
      <c r="F113" s="28" t="s">
        <v>587</v>
      </c>
      <c r="G113" s="30">
        <v>3100</v>
      </c>
      <c r="H113" s="30">
        <v>3061.81</v>
      </c>
      <c r="I113" s="10">
        <f t="shared" si="1"/>
        <v>0.98768064516129028</v>
      </c>
    </row>
    <row r="114" spans="1:9" ht="27" customHeight="1" x14ac:dyDescent="0.25">
      <c r="A114" s="28" t="s">
        <v>118</v>
      </c>
      <c r="B114" s="28" t="s">
        <v>118</v>
      </c>
      <c r="C114" s="28" t="s">
        <v>118</v>
      </c>
      <c r="D114" s="28" t="s">
        <v>532</v>
      </c>
      <c r="E114" s="28" t="s">
        <v>272</v>
      </c>
      <c r="F114" s="28" t="s">
        <v>533</v>
      </c>
      <c r="G114" s="30">
        <v>4900</v>
      </c>
      <c r="H114" s="30">
        <v>488.87</v>
      </c>
      <c r="I114" s="10">
        <f t="shared" si="1"/>
        <v>9.9769387755102037E-2</v>
      </c>
    </row>
    <row r="115" spans="1:9" ht="14.25" customHeight="1" x14ac:dyDescent="0.25">
      <c r="A115" s="28" t="s">
        <v>118</v>
      </c>
      <c r="B115" s="28" t="s">
        <v>118</v>
      </c>
      <c r="C115" s="28" t="s">
        <v>118</v>
      </c>
      <c r="D115" s="28" t="s">
        <v>578</v>
      </c>
      <c r="E115" s="28" t="s">
        <v>272</v>
      </c>
      <c r="F115" s="28" t="s">
        <v>579</v>
      </c>
      <c r="G115" s="30">
        <v>1000</v>
      </c>
      <c r="H115" s="30">
        <v>123.76</v>
      </c>
      <c r="I115" s="10">
        <f t="shared" si="1"/>
        <v>0.12376000000000001</v>
      </c>
    </row>
    <row r="116" spans="1:9" ht="27" customHeight="1" x14ac:dyDescent="0.25">
      <c r="A116" s="28" t="s">
        <v>118</v>
      </c>
      <c r="B116" s="28" t="s">
        <v>118</v>
      </c>
      <c r="C116" s="28" t="s">
        <v>118</v>
      </c>
      <c r="D116" s="28" t="s">
        <v>518</v>
      </c>
      <c r="E116" s="28" t="s">
        <v>272</v>
      </c>
      <c r="F116" s="28" t="s">
        <v>519</v>
      </c>
      <c r="G116" s="30">
        <v>47000</v>
      </c>
      <c r="H116" s="30">
        <v>23196.92</v>
      </c>
      <c r="I116" s="10">
        <f t="shared" si="1"/>
        <v>0.49355148936170207</v>
      </c>
    </row>
    <row r="117" spans="1:9" ht="27" customHeight="1" x14ac:dyDescent="0.25">
      <c r="A117" s="7"/>
      <c r="B117" s="7" t="s">
        <v>596</v>
      </c>
      <c r="C117" s="7"/>
      <c r="D117" s="7"/>
      <c r="E117" s="7"/>
      <c r="F117" s="7" t="s">
        <v>597</v>
      </c>
      <c r="G117" s="31">
        <v>197382.79</v>
      </c>
      <c r="H117" s="31">
        <v>97116.79</v>
      </c>
      <c r="I117" s="10">
        <f t="shared" si="1"/>
        <v>0.49202258211062871</v>
      </c>
    </row>
    <row r="118" spans="1:9" ht="14.25" customHeight="1" x14ac:dyDescent="0.25">
      <c r="A118" s="28" t="s">
        <v>118</v>
      </c>
      <c r="B118" s="28" t="s">
        <v>118</v>
      </c>
      <c r="C118" s="28" t="s">
        <v>118</v>
      </c>
      <c r="D118" s="28" t="s">
        <v>580</v>
      </c>
      <c r="E118" s="28" t="s">
        <v>272</v>
      </c>
      <c r="F118" s="28" t="s">
        <v>581</v>
      </c>
      <c r="G118" s="30">
        <v>600</v>
      </c>
      <c r="H118" s="30">
        <v>0</v>
      </c>
      <c r="I118" s="10">
        <f t="shared" si="1"/>
        <v>0</v>
      </c>
    </row>
    <row r="119" spans="1:9" ht="27" customHeight="1" x14ac:dyDescent="0.25">
      <c r="A119" s="28" t="s">
        <v>118</v>
      </c>
      <c r="B119" s="28" t="s">
        <v>118</v>
      </c>
      <c r="C119" s="28" t="s">
        <v>118</v>
      </c>
      <c r="D119" s="28" t="s">
        <v>526</v>
      </c>
      <c r="E119" s="28" t="s">
        <v>272</v>
      </c>
      <c r="F119" s="28" t="s">
        <v>527</v>
      </c>
      <c r="G119" s="30">
        <v>144838</v>
      </c>
      <c r="H119" s="30">
        <v>66773.39</v>
      </c>
      <c r="I119" s="10">
        <f t="shared" si="1"/>
        <v>0.46102120990347839</v>
      </c>
    </row>
    <row r="120" spans="1:9" ht="14.25" customHeight="1" x14ac:dyDescent="0.25">
      <c r="A120" s="28" t="s">
        <v>118</v>
      </c>
      <c r="B120" s="28" t="s">
        <v>118</v>
      </c>
      <c r="C120" s="28" t="s">
        <v>118</v>
      </c>
      <c r="D120" s="28" t="s">
        <v>566</v>
      </c>
      <c r="E120" s="28" t="s">
        <v>272</v>
      </c>
      <c r="F120" s="28" t="s">
        <v>567</v>
      </c>
      <c r="G120" s="30">
        <v>9895.5300000000007</v>
      </c>
      <c r="H120" s="30">
        <v>9895.5300000000007</v>
      </c>
      <c r="I120" s="10">
        <f t="shared" si="1"/>
        <v>1</v>
      </c>
    </row>
    <row r="121" spans="1:9" ht="27" customHeight="1" x14ac:dyDescent="0.25">
      <c r="A121" s="28" t="s">
        <v>118</v>
      </c>
      <c r="B121" s="28" t="s">
        <v>118</v>
      </c>
      <c r="C121" s="28" t="s">
        <v>118</v>
      </c>
      <c r="D121" s="28" t="s">
        <v>528</v>
      </c>
      <c r="E121" s="28" t="s">
        <v>272</v>
      </c>
      <c r="F121" s="28" t="s">
        <v>529</v>
      </c>
      <c r="G121" s="30">
        <v>26671</v>
      </c>
      <c r="H121" s="30">
        <v>13059.42</v>
      </c>
      <c r="I121" s="10">
        <f t="shared" si="1"/>
        <v>0.48964868208916051</v>
      </c>
    </row>
    <row r="122" spans="1:9" ht="27" customHeight="1" x14ac:dyDescent="0.25">
      <c r="A122" s="28" t="s">
        <v>118</v>
      </c>
      <c r="B122" s="28" t="s">
        <v>118</v>
      </c>
      <c r="C122" s="28" t="s">
        <v>118</v>
      </c>
      <c r="D122" s="28" t="s">
        <v>530</v>
      </c>
      <c r="E122" s="28" t="s">
        <v>272</v>
      </c>
      <c r="F122" s="28" t="s">
        <v>531</v>
      </c>
      <c r="G122" s="30">
        <v>3782</v>
      </c>
      <c r="H122" s="30">
        <v>1758.82</v>
      </c>
      <c r="I122" s="10">
        <f t="shared" si="1"/>
        <v>0.46505023796932837</v>
      </c>
    </row>
    <row r="123" spans="1:9" ht="14.25" customHeight="1" x14ac:dyDescent="0.25">
      <c r="A123" s="28" t="s">
        <v>118</v>
      </c>
      <c r="B123" s="28" t="s">
        <v>118</v>
      </c>
      <c r="C123" s="28" t="s">
        <v>118</v>
      </c>
      <c r="D123" s="28" t="s">
        <v>532</v>
      </c>
      <c r="E123" s="28" t="s">
        <v>272</v>
      </c>
      <c r="F123" s="28" t="s">
        <v>533</v>
      </c>
      <c r="G123" s="30">
        <v>500</v>
      </c>
      <c r="H123" s="30">
        <v>0</v>
      </c>
      <c r="I123" s="10">
        <f t="shared" si="1"/>
        <v>0</v>
      </c>
    </row>
    <row r="124" spans="1:9" ht="14.25" customHeight="1" x14ac:dyDescent="0.25">
      <c r="A124" s="28" t="s">
        <v>118</v>
      </c>
      <c r="B124" s="28" t="s">
        <v>118</v>
      </c>
      <c r="C124" s="28" t="s">
        <v>118</v>
      </c>
      <c r="D124" s="28" t="s">
        <v>518</v>
      </c>
      <c r="E124" s="28" t="s">
        <v>272</v>
      </c>
      <c r="F124" s="28" t="s">
        <v>519</v>
      </c>
      <c r="G124" s="30">
        <v>4000</v>
      </c>
      <c r="H124" s="30">
        <v>2450</v>
      </c>
      <c r="I124" s="10">
        <f t="shared" si="1"/>
        <v>0.61250000000000004</v>
      </c>
    </row>
    <row r="125" spans="1:9" ht="14.25" customHeight="1" x14ac:dyDescent="0.25">
      <c r="A125" s="28" t="s">
        <v>118</v>
      </c>
      <c r="B125" s="28" t="s">
        <v>118</v>
      </c>
      <c r="C125" s="28" t="s">
        <v>118</v>
      </c>
      <c r="D125" s="28" t="s">
        <v>568</v>
      </c>
      <c r="E125" s="28" t="s">
        <v>272</v>
      </c>
      <c r="F125" s="28" t="s">
        <v>569</v>
      </c>
      <c r="G125" s="30">
        <v>500</v>
      </c>
      <c r="H125" s="30">
        <v>169.43</v>
      </c>
      <c r="I125" s="10">
        <f t="shared" si="1"/>
        <v>0.33885999999999999</v>
      </c>
    </row>
    <row r="126" spans="1:9" ht="14.25" customHeight="1" x14ac:dyDescent="0.25">
      <c r="A126" s="28" t="s">
        <v>118</v>
      </c>
      <c r="B126" s="28" t="s">
        <v>118</v>
      </c>
      <c r="C126" s="28" t="s">
        <v>118</v>
      </c>
      <c r="D126" s="28" t="s">
        <v>590</v>
      </c>
      <c r="E126" s="28" t="s">
        <v>272</v>
      </c>
      <c r="F126" s="28" t="s">
        <v>591</v>
      </c>
      <c r="G126" s="30">
        <v>200</v>
      </c>
      <c r="H126" s="30">
        <v>0</v>
      </c>
      <c r="I126" s="10">
        <f t="shared" si="1"/>
        <v>0</v>
      </c>
    </row>
    <row r="127" spans="1:9" ht="27" customHeight="1" x14ac:dyDescent="0.25">
      <c r="A127" s="28" t="s">
        <v>118</v>
      </c>
      <c r="B127" s="28" t="s">
        <v>118</v>
      </c>
      <c r="C127" s="28" t="s">
        <v>118</v>
      </c>
      <c r="D127" s="28" t="s">
        <v>570</v>
      </c>
      <c r="E127" s="28" t="s">
        <v>272</v>
      </c>
      <c r="F127" s="28" t="s">
        <v>571</v>
      </c>
      <c r="G127" s="30">
        <v>3880.26</v>
      </c>
      <c r="H127" s="30">
        <v>2910.2</v>
      </c>
      <c r="I127" s="10">
        <f t="shared" si="1"/>
        <v>0.75000128857344606</v>
      </c>
    </row>
    <row r="128" spans="1:9" ht="14.25" customHeight="1" x14ac:dyDescent="0.25">
      <c r="A128" s="28" t="s">
        <v>118</v>
      </c>
      <c r="B128" s="28" t="s">
        <v>118</v>
      </c>
      <c r="C128" s="28" t="s">
        <v>118</v>
      </c>
      <c r="D128" s="28" t="s">
        <v>572</v>
      </c>
      <c r="E128" s="28" t="s">
        <v>272</v>
      </c>
      <c r="F128" s="28" t="s">
        <v>573</v>
      </c>
      <c r="G128" s="30">
        <v>1000</v>
      </c>
      <c r="H128" s="30">
        <v>100</v>
      </c>
      <c r="I128" s="10">
        <f t="shared" si="1"/>
        <v>0.1</v>
      </c>
    </row>
    <row r="129" spans="1:9" ht="14.25" customHeight="1" x14ac:dyDescent="0.25">
      <c r="A129" s="28" t="s">
        <v>118</v>
      </c>
      <c r="B129" s="28" t="s">
        <v>118</v>
      </c>
      <c r="C129" s="28" t="s">
        <v>118</v>
      </c>
      <c r="D129" s="28" t="s">
        <v>574</v>
      </c>
      <c r="E129" s="28" t="s">
        <v>272</v>
      </c>
      <c r="F129" s="28" t="s">
        <v>575</v>
      </c>
      <c r="G129" s="30">
        <v>1516</v>
      </c>
      <c r="H129" s="30">
        <v>0</v>
      </c>
      <c r="I129" s="10">
        <f t="shared" si="1"/>
        <v>0</v>
      </c>
    </row>
    <row r="130" spans="1:9" ht="27" customHeight="1" x14ac:dyDescent="0.25">
      <c r="A130" s="7"/>
      <c r="B130" s="7" t="s">
        <v>598</v>
      </c>
      <c r="C130" s="7"/>
      <c r="D130" s="7"/>
      <c r="E130" s="7"/>
      <c r="F130" s="7" t="s">
        <v>275</v>
      </c>
      <c r="G130" s="31">
        <v>179757</v>
      </c>
      <c r="H130" s="31">
        <v>66983.179999999993</v>
      </c>
      <c r="I130" s="10">
        <f t="shared" ref="I130:I193" si="2">IF($G130=0,0,$H130/$G130)</f>
        <v>0.37263183074928929</v>
      </c>
    </row>
    <row r="131" spans="1:9" ht="39.950000000000003" customHeight="1" x14ac:dyDescent="0.25">
      <c r="A131" s="28" t="s">
        <v>118</v>
      </c>
      <c r="B131" s="28" t="s">
        <v>118</v>
      </c>
      <c r="C131" s="28" t="s">
        <v>118</v>
      </c>
      <c r="D131" s="28" t="s">
        <v>439</v>
      </c>
      <c r="E131" s="28" t="s">
        <v>272</v>
      </c>
      <c r="F131" s="28" t="s">
        <v>599</v>
      </c>
      <c r="G131" s="30">
        <v>6000</v>
      </c>
      <c r="H131" s="30">
        <v>0</v>
      </c>
      <c r="I131" s="10">
        <f t="shared" si="2"/>
        <v>0</v>
      </c>
    </row>
    <row r="132" spans="1:9" ht="27" customHeight="1" x14ac:dyDescent="0.25">
      <c r="A132" s="28" t="s">
        <v>118</v>
      </c>
      <c r="B132" s="28" t="s">
        <v>118</v>
      </c>
      <c r="C132" s="28" t="s">
        <v>118</v>
      </c>
      <c r="D132" s="28" t="s">
        <v>560</v>
      </c>
      <c r="E132" s="28" t="s">
        <v>272</v>
      </c>
      <c r="F132" s="28" t="s">
        <v>561</v>
      </c>
      <c r="G132" s="30">
        <v>112200</v>
      </c>
      <c r="H132" s="30">
        <v>44850</v>
      </c>
      <c r="I132" s="10">
        <f t="shared" si="2"/>
        <v>0.3997326203208556</v>
      </c>
    </row>
    <row r="133" spans="1:9" ht="27" customHeight="1" x14ac:dyDescent="0.25">
      <c r="A133" s="28" t="s">
        <v>118</v>
      </c>
      <c r="B133" s="28" t="s">
        <v>118</v>
      </c>
      <c r="C133" s="28" t="s">
        <v>118</v>
      </c>
      <c r="D133" s="28" t="s">
        <v>600</v>
      </c>
      <c r="E133" s="28" t="s">
        <v>272</v>
      </c>
      <c r="F133" s="28" t="s">
        <v>601</v>
      </c>
      <c r="G133" s="30">
        <v>23000</v>
      </c>
      <c r="H133" s="30">
        <v>13926</v>
      </c>
      <c r="I133" s="10">
        <f t="shared" si="2"/>
        <v>0.60547826086956524</v>
      </c>
    </row>
    <row r="134" spans="1:9" ht="14.25" customHeight="1" x14ac:dyDescent="0.25">
      <c r="A134" s="28" t="s">
        <v>118</v>
      </c>
      <c r="B134" s="28" t="s">
        <v>118</v>
      </c>
      <c r="C134" s="28" t="s">
        <v>118</v>
      </c>
      <c r="D134" s="28" t="s">
        <v>528</v>
      </c>
      <c r="E134" s="28" t="s">
        <v>272</v>
      </c>
      <c r="F134" s="28" t="s">
        <v>529</v>
      </c>
      <c r="G134" s="30">
        <v>250</v>
      </c>
      <c r="H134" s="30">
        <v>0</v>
      </c>
      <c r="I134" s="10">
        <f t="shared" si="2"/>
        <v>0</v>
      </c>
    </row>
    <row r="135" spans="1:9" ht="14.25" customHeight="1" x14ac:dyDescent="0.25">
      <c r="A135" s="28" t="s">
        <v>118</v>
      </c>
      <c r="B135" s="28" t="s">
        <v>118</v>
      </c>
      <c r="C135" s="28" t="s">
        <v>118</v>
      </c>
      <c r="D135" s="28" t="s">
        <v>530</v>
      </c>
      <c r="E135" s="28" t="s">
        <v>272</v>
      </c>
      <c r="F135" s="28" t="s">
        <v>531</v>
      </c>
      <c r="G135" s="30">
        <v>50</v>
      </c>
      <c r="H135" s="30">
        <v>0</v>
      </c>
      <c r="I135" s="10">
        <f t="shared" si="2"/>
        <v>0</v>
      </c>
    </row>
    <row r="136" spans="1:9" ht="27" customHeight="1" x14ac:dyDescent="0.25">
      <c r="A136" s="28" t="s">
        <v>118</v>
      </c>
      <c r="B136" s="28" t="s">
        <v>118</v>
      </c>
      <c r="C136" s="28" t="s">
        <v>118</v>
      </c>
      <c r="D136" s="28" t="s">
        <v>584</v>
      </c>
      <c r="E136" s="28" t="s">
        <v>272</v>
      </c>
      <c r="F136" s="28" t="s">
        <v>585</v>
      </c>
      <c r="G136" s="30">
        <v>21800</v>
      </c>
      <c r="H136" s="30">
        <v>8126</v>
      </c>
      <c r="I136" s="10">
        <f t="shared" si="2"/>
        <v>0.37275229357798167</v>
      </c>
    </row>
    <row r="137" spans="1:9" ht="14.25" customHeight="1" x14ac:dyDescent="0.25">
      <c r="A137" s="28" t="s">
        <v>118</v>
      </c>
      <c r="B137" s="28" t="s">
        <v>118</v>
      </c>
      <c r="C137" s="28" t="s">
        <v>118</v>
      </c>
      <c r="D137" s="28" t="s">
        <v>532</v>
      </c>
      <c r="E137" s="28" t="s">
        <v>272</v>
      </c>
      <c r="F137" s="28" t="s">
        <v>533</v>
      </c>
      <c r="G137" s="30">
        <v>1000</v>
      </c>
      <c r="H137" s="30">
        <v>0</v>
      </c>
      <c r="I137" s="10">
        <f t="shared" si="2"/>
        <v>0</v>
      </c>
    </row>
    <row r="138" spans="1:9" ht="14.25" customHeight="1" x14ac:dyDescent="0.25">
      <c r="A138" s="28" t="s">
        <v>118</v>
      </c>
      <c r="B138" s="28" t="s">
        <v>118</v>
      </c>
      <c r="C138" s="28" t="s">
        <v>118</v>
      </c>
      <c r="D138" s="28" t="s">
        <v>518</v>
      </c>
      <c r="E138" s="28" t="s">
        <v>272</v>
      </c>
      <c r="F138" s="28" t="s">
        <v>519</v>
      </c>
      <c r="G138" s="30">
        <v>5000</v>
      </c>
      <c r="H138" s="30">
        <v>81.180000000000007</v>
      </c>
      <c r="I138" s="10">
        <f t="shared" si="2"/>
        <v>1.6236E-2</v>
      </c>
    </row>
    <row r="139" spans="1:9" ht="14.25" customHeight="1" x14ac:dyDescent="0.25">
      <c r="A139" s="28" t="s">
        <v>118</v>
      </c>
      <c r="B139" s="28" t="s">
        <v>118</v>
      </c>
      <c r="C139" s="28" t="s">
        <v>118</v>
      </c>
      <c r="D139" s="28" t="s">
        <v>534</v>
      </c>
      <c r="E139" s="28" t="s">
        <v>272</v>
      </c>
      <c r="F139" s="28" t="s">
        <v>535</v>
      </c>
      <c r="G139" s="30">
        <v>10457</v>
      </c>
      <c r="H139" s="30">
        <v>0</v>
      </c>
      <c r="I139" s="10">
        <f t="shared" si="2"/>
        <v>0</v>
      </c>
    </row>
    <row r="140" spans="1:9" ht="27" customHeight="1" x14ac:dyDescent="0.25">
      <c r="A140" s="3" t="s">
        <v>351</v>
      </c>
      <c r="B140" s="3"/>
      <c r="C140" s="3"/>
      <c r="D140" s="3"/>
      <c r="E140" s="3"/>
      <c r="F140" s="3" t="s">
        <v>352</v>
      </c>
      <c r="G140" s="27">
        <v>1119</v>
      </c>
      <c r="H140" s="27">
        <v>561</v>
      </c>
      <c r="I140" s="5">
        <f t="shared" si="2"/>
        <v>0.50134048257372654</v>
      </c>
    </row>
    <row r="141" spans="1:9" ht="27" customHeight="1" x14ac:dyDescent="0.25">
      <c r="A141" s="7"/>
      <c r="B141" s="7" t="s">
        <v>353</v>
      </c>
      <c r="C141" s="7"/>
      <c r="D141" s="7"/>
      <c r="E141" s="7"/>
      <c r="F141" s="7" t="s">
        <v>354</v>
      </c>
      <c r="G141" s="31">
        <v>1119</v>
      </c>
      <c r="H141" s="31">
        <v>561</v>
      </c>
      <c r="I141" s="10">
        <f t="shared" si="2"/>
        <v>0.50134048257372654</v>
      </c>
    </row>
    <row r="142" spans="1:9" ht="27" customHeight="1" x14ac:dyDescent="0.25">
      <c r="A142" s="28" t="s">
        <v>118</v>
      </c>
      <c r="B142" s="28" t="s">
        <v>118</v>
      </c>
      <c r="C142" s="28" t="s">
        <v>118</v>
      </c>
      <c r="D142" s="28" t="s">
        <v>518</v>
      </c>
      <c r="E142" s="28" t="s">
        <v>272</v>
      </c>
      <c r="F142" s="28" t="s">
        <v>519</v>
      </c>
      <c r="G142" s="30">
        <v>1119</v>
      </c>
      <c r="H142" s="30">
        <v>561</v>
      </c>
      <c r="I142" s="10">
        <f t="shared" si="2"/>
        <v>0.50134048257372654</v>
      </c>
    </row>
    <row r="143" spans="1:9" ht="27" customHeight="1" x14ac:dyDescent="0.25">
      <c r="A143" s="3" t="s">
        <v>355</v>
      </c>
      <c r="B143" s="3"/>
      <c r="C143" s="3"/>
      <c r="D143" s="3"/>
      <c r="E143" s="3"/>
      <c r="F143" s="3" t="s">
        <v>356</v>
      </c>
      <c r="G143" s="27">
        <v>1245764.8899999999</v>
      </c>
      <c r="H143" s="27">
        <v>195268.34</v>
      </c>
      <c r="I143" s="5">
        <f t="shared" si="2"/>
        <v>0.15674574036197153</v>
      </c>
    </row>
    <row r="144" spans="1:9" ht="27" customHeight="1" x14ac:dyDescent="0.25">
      <c r="A144" s="7"/>
      <c r="B144" s="7" t="s">
        <v>357</v>
      </c>
      <c r="C144" s="7"/>
      <c r="D144" s="7"/>
      <c r="E144" s="7"/>
      <c r="F144" s="7" t="s">
        <v>358</v>
      </c>
      <c r="G144" s="31">
        <v>1107700</v>
      </c>
      <c r="H144" s="31">
        <v>135452.45000000001</v>
      </c>
      <c r="I144" s="10">
        <f t="shared" si="2"/>
        <v>0.1222826126207457</v>
      </c>
    </row>
    <row r="145" spans="1:9" ht="14.25" customHeight="1" x14ac:dyDescent="0.25">
      <c r="A145" s="28" t="s">
        <v>118</v>
      </c>
      <c r="B145" s="28" t="s">
        <v>118</v>
      </c>
      <c r="C145" s="28" t="s">
        <v>118</v>
      </c>
      <c r="D145" s="28" t="s">
        <v>560</v>
      </c>
      <c r="E145" s="28" t="s">
        <v>272</v>
      </c>
      <c r="F145" s="28" t="s">
        <v>561</v>
      </c>
      <c r="G145" s="30">
        <v>32000</v>
      </c>
      <c r="H145" s="30">
        <v>20575.11</v>
      </c>
      <c r="I145" s="10">
        <f t="shared" si="2"/>
        <v>0.64297218750000007</v>
      </c>
    </row>
    <row r="146" spans="1:9" ht="14.25" customHeight="1" x14ac:dyDescent="0.25">
      <c r="A146" s="28" t="s">
        <v>118</v>
      </c>
      <c r="B146" s="28" t="s">
        <v>118</v>
      </c>
      <c r="C146" s="28" t="s">
        <v>118</v>
      </c>
      <c r="D146" s="28" t="s">
        <v>528</v>
      </c>
      <c r="E146" s="28" t="s">
        <v>272</v>
      </c>
      <c r="F146" s="28" t="s">
        <v>529</v>
      </c>
      <c r="G146" s="30">
        <v>1650</v>
      </c>
      <c r="H146" s="30">
        <v>805.86</v>
      </c>
      <c r="I146" s="10">
        <f t="shared" si="2"/>
        <v>0.4884</v>
      </c>
    </row>
    <row r="147" spans="1:9" ht="14.25" customHeight="1" x14ac:dyDescent="0.25">
      <c r="A147" s="28" t="s">
        <v>118</v>
      </c>
      <c r="B147" s="28" t="s">
        <v>118</v>
      </c>
      <c r="C147" s="28" t="s">
        <v>118</v>
      </c>
      <c r="D147" s="28" t="s">
        <v>584</v>
      </c>
      <c r="E147" s="28" t="s">
        <v>272</v>
      </c>
      <c r="F147" s="28" t="s">
        <v>585</v>
      </c>
      <c r="G147" s="30">
        <v>26250</v>
      </c>
      <c r="H147" s="30">
        <v>13035.54</v>
      </c>
      <c r="I147" s="10">
        <f t="shared" si="2"/>
        <v>0.49659200000000003</v>
      </c>
    </row>
    <row r="148" spans="1:9" ht="27" customHeight="1" x14ac:dyDescent="0.25">
      <c r="A148" s="28" t="s">
        <v>118</v>
      </c>
      <c r="B148" s="28" t="s">
        <v>118</v>
      </c>
      <c r="C148" s="28" t="s">
        <v>118</v>
      </c>
      <c r="D148" s="28" t="s">
        <v>532</v>
      </c>
      <c r="E148" s="28" t="s">
        <v>272</v>
      </c>
      <c r="F148" s="28" t="s">
        <v>533</v>
      </c>
      <c r="G148" s="30">
        <v>62000</v>
      </c>
      <c r="H148" s="30">
        <v>43433.91</v>
      </c>
      <c r="I148" s="10">
        <f t="shared" si="2"/>
        <v>0.70054693548387104</v>
      </c>
    </row>
    <row r="149" spans="1:9" ht="14.25" customHeight="1" x14ac:dyDescent="0.25">
      <c r="A149" s="28" t="s">
        <v>118</v>
      </c>
      <c r="B149" s="28" t="s">
        <v>118</v>
      </c>
      <c r="C149" s="28" t="s">
        <v>118</v>
      </c>
      <c r="D149" s="28" t="s">
        <v>542</v>
      </c>
      <c r="E149" s="28" t="s">
        <v>272</v>
      </c>
      <c r="F149" s="28" t="s">
        <v>543</v>
      </c>
      <c r="G149" s="30">
        <v>40000</v>
      </c>
      <c r="H149" s="30">
        <v>20483.55</v>
      </c>
      <c r="I149" s="10">
        <f t="shared" si="2"/>
        <v>0.51208874999999998</v>
      </c>
    </row>
    <row r="150" spans="1:9" ht="14.25" customHeight="1" x14ac:dyDescent="0.25">
      <c r="A150" s="28" t="s">
        <v>118</v>
      </c>
      <c r="B150" s="28" t="s">
        <v>118</v>
      </c>
      <c r="C150" s="28" t="s">
        <v>118</v>
      </c>
      <c r="D150" s="28" t="s">
        <v>544</v>
      </c>
      <c r="E150" s="28" t="s">
        <v>272</v>
      </c>
      <c r="F150" s="28" t="s">
        <v>545</v>
      </c>
      <c r="G150" s="30">
        <v>10000</v>
      </c>
      <c r="H150" s="30">
        <v>4274.3999999999996</v>
      </c>
      <c r="I150" s="10">
        <f t="shared" si="2"/>
        <v>0.42743999999999999</v>
      </c>
    </row>
    <row r="151" spans="1:9" ht="27" customHeight="1" x14ac:dyDescent="0.25">
      <c r="A151" s="28" t="s">
        <v>118</v>
      </c>
      <c r="B151" s="28" t="s">
        <v>118</v>
      </c>
      <c r="C151" s="28" t="s">
        <v>118</v>
      </c>
      <c r="D151" s="28" t="s">
        <v>588</v>
      </c>
      <c r="E151" s="28" t="s">
        <v>272</v>
      </c>
      <c r="F151" s="28" t="s">
        <v>589</v>
      </c>
      <c r="G151" s="30">
        <v>6000</v>
      </c>
      <c r="H151" s="30">
        <v>3650</v>
      </c>
      <c r="I151" s="10">
        <f t="shared" si="2"/>
        <v>0.60833333333333328</v>
      </c>
    </row>
    <row r="152" spans="1:9" ht="27" customHeight="1" x14ac:dyDescent="0.25">
      <c r="A152" s="28" t="s">
        <v>118</v>
      </c>
      <c r="B152" s="28" t="s">
        <v>118</v>
      </c>
      <c r="C152" s="28" t="s">
        <v>118</v>
      </c>
      <c r="D152" s="28" t="s">
        <v>518</v>
      </c>
      <c r="E152" s="28" t="s">
        <v>272</v>
      </c>
      <c r="F152" s="28" t="s">
        <v>519</v>
      </c>
      <c r="G152" s="30">
        <v>22000</v>
      </c>
      <c r="H152" s="30">
        <v>15061.71</v>
      </c>
      <c r="I152" s="10">
        <f t="shared" si="2"/>
        <v>0.68462318181818183</v>
      </c>
    </row>
    <row r="153" spans="1:9" ht="27" customHeight="1" x14ac:dyDescent="0.25">
      <c r="A153" s="28" t="s">
        <v>118</v>
      </c>
      <c r="B153" s="28" t="s">
        <v>118</v>
      </c>
      <c r="C153" s="28" t="s">
        <v>118</v>
      </c>
      <c r="D153" s="28" t="s">
        <v>568</v>
      </c>
      <c r="E153" s="28" t="s">
        <v>272</v>
      </c>
      <c r="F153" s="28" t="s">
        <v>569</v>
      </c>
      <c r="G153" s="30">
        <v>1500</v>
      </c>
      <c r="H153" s="30">
        <v>868.37</v>
      </c>
      <c r="I153" s="10">
        <f t="shared" si="2"/>
        <v>0.57891333333333339</v>
      </c>
    </row>
    <row r="154" spans="1:9" ht="27" customHeight="1" x14ac:dyDescent="0.25">
      <c r="A154" s="28" t="s">
        <v>118</v>
      </c>
      <c r="B154" s="28" t="s">
        <v>118</v>
      </c>
      <c r="C154" s="28" t="s">
        <v>118</v>
      </c>
      <c r="D154" s="28" t="s">
        <v>534</v>
      </c>
      <c r="E154" s="28" t="s">
        <v>272</v>
      </c>
      <c r="F154" s="28" t="s">
        <v>535</v>
      </c>
      <c r="G154" s="30">
        <v>36000</v>
      </c>
      <c r="H154" s="30">
        <v>13264</v>
      </c>
      <c r="I154" s="10">
        <f t="shared" si="2"/>
        <v>0.36844444444444446</v>
      </c>
    </row>
    <row r="155" spans="1:9" ht="14.25" customHeight="1" x14ac:dyDescent="0.25">
      <c r="A155" s="28" t="s">
        <v>118</v>
      </c>
      <c r="B155" s="28" t="s">
        <v>118</v>
      </c>
      <c r="C155" s="28" t="s">
        <v>118</v>
      </c>
      <c r="D155" s="28" t="s">
        <v>574</v>
      </c>
      <c r="E155" s="28" t="s">
        <v>272</v>
      </c>
      <c r="F155" s="28" t="s">
        <v>575</v>
      </c>
      <c r="G155" s="30">
        <v>300</v>
      </c>
      <c r="H155" s="30">
        <v>0</v>
      </c>
      <c r="I155" s="10">
        <f t="shared" si="2"/>
        <v>0</v>
      </c>
    </row>
    <row r="156" spans="1:9" ht="14.25" customHeight="1" x14ac:dyDescent="0.25">
      <c r="A156" s="28" t="s">
        <v>118</v>
      </c>
      <c r="B156" s="28" t="s">
        <v>118</v>
      </c>
      <c r="C156" s="28" t="s">
        <v>118</v>
      </c>
      <c r="D156" s="28" t="s">
        <v>524</v>
      </c>
      <c r="E156" s="28" t="s">
        <v>272</v>
      </c>
      <c r="F156" s="28" t="s">
        <v>525</v>
      </c>
      <c r="G156" s="30">
        <v>870000</v>
      </c>
      <c r="H156" s="30">
        <v>0</v>
      </c>
      <c r="I156" s="10">
        <f t="shared" si="2"/>
        <v>0</v>
      </c>
    </row>
    <row r="157" spans="1:9" ht="27" customHeight="1" x14ac:dyDescent="0.25">
      <c r="A157" s="7"/>
      <c r="B157" s="7" t="s">
        <v>602</v>
      </c>
      <c r="C157" s="7"/>
      <c r="D157" s="7"/>
      <c r="E157" s="7"/>
      <c r="F157" s="7" t="s">
        <v>603</v>
      </c>
      <c r="G157" s="31">
        <v>13600</v>
      </c>
      <c r="H157" s="31">
        <v>5851</v>
      </c>
      <c r="I157" s="10">
        <f t="shared" si="2"/>
        <v>0.43022058823529413</v>
      </c>
    </row>
    <row r="158" spans="1:9" ht="27" customHeight="1" x14ac:dyDescent="0.25">
      <c r="A158" s="28" t="s">
        <v>118</v>
      </c>
      <c r="B158" s="28" t="s">
        <v>118</v>
      </c>
      <c r="C158" s="28" t="s">
        <v>118</v>
      </c>
      <c r="D158" s="28" t="s">
        <v>584</v>
      </c>
      <c r="E158" s="28" t="s">
        <v>272</v>
      </c>
      <c r="F158" s="28" t="s">
        <v>585</v>
      </c>
      <c r="G158" s="30">
        <v>12000</v>
      </c>
      <c r="H158" s="30">
        <v>5851</v>
      </c>
      <c r="I158" s="10">
        <f t="shared" si="2"/>
        <v>0.48758333333333331</v>
      </c>
    </row>
    <row r="159" spans="1:9" ht="14.25" customHeight="1" x14ac:dyDescent="0.25">
      <c r="A159" s="28" t="s">
        <v>118</v>
      </c>
      <c r="B159" s="28" t="s">
        <v>118</v>
      </c>
      <c r="C159" s="28" t="s">
        <v>118</v>
      </c>
      <c r="D159" s="28" t="s">
        <v>532</v>
      </c>
      <c r="E159" s="28" t="s">
        <v>272</v>
      </c>
      <c r="F159" s="28" t="s">
        <v>533</v>
      </c>
      <c r="G159" s="30">
        <v>1000</v>
      </c>
      <c r="H159" s="30">
        <v>0</v>
      </c>
      <c r="I159" s="10">
        <f t="shared" si="2"/>
        <v>0</v>
      </c>
    </row>
    <row r="160" spans="1:9" ht="14.25" customHeight="1" x14ac:dyDescent="0.25">
      <c r="A160" s="28" t="s">
        <v>118</v>
      </c>
      <c r="B160" s="28" t="s">
        <v>118</v>
      </c>
      <c r="C160" s="28" t="s">
        <v>118</v>
      </c>
      <c r="D160" s="28" t="s">
        <v>518</v>
      </c>
      <c r="E160" s="28" t="s">
        <v>272</v>
      </c>
      <c r="F160" s="28" t="s">
        <v>519</v>
      </c>
      <c r="G160" s="30">
        <v>500</v>
      </c>
      <c r="H160" s="30">
        <v>0</v>
      </c>
      <c r="I160" s="10">
        <f t="shared" si="2"/>
        <v>0</v>
      </c>
    </row>
    <row r="161" spans="1:9" ht="14.25" customHeight="1" x14ac:dyDescent="0.25">
      <c r="A161" s="28" t="s">
        <v>118</v>
      </c>
      <c r="B161" s="28" t="s">
        <v>118</v>
      </c>
      <c r="C161" s="28" t="s">
        <v>118</v>
      </c>
      <c r="D161" s="28" t="s">
        <v>590</v>
      </c>
      <c r="E161" s="28" t="s">
        <v>272</v>
      </c>
      <c r="F161" s="28" t="s">
        <v>591</v>
      </c>
      <c r="G161" s="30">
        <v>100</v>
      </c>
      <c r="H161" s="30">
        <v>0</v>
      </c>
      <c r="I161" s="10">
        <f t="shared" si="2"/>
        <v>0</v>
      </c>
    </row>
    <row r="162" spans="1:9" ht="14.25" customHeight="1" x14ac:dyDescent="0.25">
      <c r="A162" s="7"/>
      <c r="B162" s="7" t="s">
        <v>604</v>
      </c>
      <c r="C162" s="7"/>
      <c r="D162" s="7"/>
      <c r="E162" s="7"/>
      <c r="F162" s="7" t="s">
        <v>605</v>
      </c>
      <c r="G162" s="31">
        <v>70500</v>
      </c>
      <c r="H162" s="31">
        <v>0</v>
      </c>
      <c r="I162" s="10">
        <f t="shared" si="2"/>
        <v>0</v>
      </c>
    </row>
    <row r="163" spans="1:9" ht="14.25" customHeight="1" x14ac:dyDescent="0.25">
      <c r="A163" s="28" t="s">
        <v>118</v>
      </c>
      <c r="B163" s="28" t="s">
        <v>118</v>
      </c>
      <c r="C163" s="28" t="s">
        <v>118</v>
      </c>
      <c r="D163" s="28" t="s">
        <v>606</v>
      </c>
      <c r="E163" s="28" t="s">
        <v>272</v>
      </c>
      <c r="F163" s="28" t="s">
        <v>607</v>
      </c>
      <c r="G163" s="30">
        <v>70500</v>
      </c>
      <c r="H163" s="30">
        <v>0</v>
      </c>
      <c r="I163" s="10">
        <f t="shared" si="2"/>
        <v>0</v>
      </c>
    </row>
    <row r="164" spans="1:9" ht="14.25" customHeight="1" x14ac:dyDescent="0.25">
      <c r="A164" s="7"/>
      <c r="B164" s="7" t="s">
        <v>361</v>
      </c>
      <c r="C164" s="7"/>
      <c r="D164" s="7"/>
      <c r="E164" s="7"/>
      <c r="F164" s="7" t="s">
        <v>275</v>
      </c>
      <c r="G164" s="31">
        <v>53964.89</v>
      </c>
      <c r="H164" s="31">
        <v>53964.89</v>
      </c>
      <c r="I164" s="10">
        <f t="shared" si="2"/>
        <v>1</v>
      </c>
    </row>
    <row r="165" spans="1:9" ht="14.25" customHeight="1" x14ac:dyDescent="0.25">
      <c r="A165" s="28" t="s">
        <v>118</v>
      </c>
      <c r="B165" s="28" t="s">
        <v>118</v>
      </c>
      <c r="C165" s="28" t="s">
        <v>118</v>
      </c>
      <c r="D165" s="28" t="s">
        <v>608</v>
      </c>
      <c r="E165" s="28" t="s">
        <v>272</v>
      </c>
      <c r="F165" s="28" t="s">
        <v>609</v>
      </c>
      <c r="G165" s="30">
        <v>52640</v>
      </c>
      <c r="H165" s="30">
        <v>52640</v>
      </c>
      <c r="I165" s="10">
        <f t="shared" si="2"/>
        <v>1</v>
      </c>
    </row>
    <row r="166" spans="1:9" ht="14.25" customHeight="1" x14ac:dyDescent="0.25">
      <c r="A166" s="28" t="s">
        <v>118</v>
      </c>
      <c r="B166" s="28" t="s">
        <v>118</v>
      </c>
      <c r="C166" s="28" t="s">
        <v>118</v>
      </c>
      <c r="D166" s="28" t="s">
        <v>526</v>
      </c>
      <c r="E166" s="28" t="s">
        <v>272</v>
      </c>
      <c r="F166" s="28" t="s">
        <v>527</v>
      </c>
      <c r="G166" s="30">
        <v>1020</v>
      </c>
      <c r="H166" s="30">
        <v>1020</v>
      </c>
      <c r="I166" s="10">
        <f t="shared" si="2"/>
        <v>1</v>
      </c>
    </row>
    <row r="167" spans="1:9" ht="14.25" customHeight="1" x14ac:dyDescent="0.25">
      <c r="A167" s="28" t="s">
        <v>118</v>
      </c>
      <c r="B167" s="28" t="s">
        <v>118</v>
      </c>
      <c r="C167" s="28" t="s">
        <v>118</v>
      </c>
      <c r="D167" s="28" t="s">
        <v>528</v>
      </c>
      <c r="E167" s="28" t="s">
        <v>272</v>
      </c>
      <c r="F167" s="28" t="s">
        <v>529</v>
      </c>
      <c r="G167" s="30">
        <v>71.900000000000006</v>
      </c>
      <c r="H167" s="30">
        <v>71.900000000000006</v>
      </c>
      <c r="I167" s="10">
        <f t="shared" si="2"/>
        <v>1</v>
      </c>
    </row>
    <row r="168" spans="1:9" ht="14.25" customHeight="1" x14ac:dyDescent="0.25">
      <c r="A168" s="28" t="s">
        <v>118</v>
      </c>
      <c r="B168" s="28" t="s">
        <v>118</v>
      </c>
      <c r="C168" s="28" t="s">
        <v>118</v>
      </c>
      <c r="D168" s="28" t="s">
        <v>530</v>
      </c>
      <c r="E168" s="28" t="s">
        <v>272</v>
      </c>
      <c r="F168" s="28" t="s">
        <v>531</v>
      </c>
      <c r="G168" s="30">
        <v>24.99</v>
      </c>
      <c r="H168" s="30">
        <v>24.99</v>
      </c>
      <c r="I168" s="10">
        <f t="shared" si="2"/>
        <v>1</v>
      </c>
    </row>
    <row r="169" spans="1:9" ht="14.25" customHeight="1" x14ac:dyDescent="0.25">
      <c r="A169" s="28" t="s">
        <v>118</v>
      </c>
      <c r="B169" s="28" t="s">
        <v>118</v>
      </c>
      <c r="C169" s="28" t="s">
        <v>118</v>
      </c>
      <c r="D169" s="28" t="s">
        <v>518</v>
      </c>
      <c r="E169" s="28" t="s">
        <v>272</v>
      </c>
      <c r="F169" s="28" t="s">
        <v>519</v>
      </c>
      <c r="G169" s="30">
        <v>208</v>
      </c>
      <c r="H169" s="30">
        <v>208</v>
      </c>
      <c r="I169" s="10">
        <f t="shared" si="2"/>
        <v>1</v>
      </c>
    </row>
    <row r="170" spans="1:9" ht="14.25" customHeight="1" x14ac:dyDescent="0.25">
      <c r="A170" s="3" t="s">
        <v>610</v>
      </c>
      <c r="B170" s="3"/>
      <c r="C170" s="3"/>
      <c r="D170" s="3"/>
      <c r="E170" s="3"/>
      <c r="F170" s="3" t="s">
        <v>611</v>
      </c>
      <c r="G170" s="27">
        <v>400000</v>
      </c>
      <c r="H170" s="27">
        <v>122911.51</v>
      </c>
      <c r="I170" s="5">
        <f t="shared" si="2"/>
        <v>0.307278775</v>
      </c>
    </row>
    <row r="171" spans="1:9" ht="39.950000000000003" customHeight="1" x14ac:dyDescent="0.25">
      <c r="A171" s="7"/>
      <c r="B171" s="7" t="s">
        <v>612</v>
      </c>
      <c r="C171" s="7"/>
      <c r="D171" s="7"/>
      <c r="E171" s="7"/>
      <c r="F171" s="7" t="s">
        <v>613</v>
      </c>
      <c r="G171" s="31">
        <v>400000</v>
      </c>
      <c r="H171" s="31">
        <v>122911.51</v>
      </c>
      <c r="I171" s="10">
        <f t="shared" si="2"/>
        <v>0.307278775</v>
      </c>
    </row>
    <row r="172" spans="1:9" ht="27" customHeight="1" x14ac:dyDescent="0.25">
      <c r="A172" s="28" t="s">
        <v>118</v>
      </c>
      <c r="B172" s="28" t="s">
        <v>118</v>
      </c>
      <c r="C172" s="28" t="s">
        <v>118</v>
      </c>
      <c r="D172" s="28" t="s">
        <v>614</v>
      </c>
      <c r="E172" s="28" t="s">
        <v>272</v>
      </c>
      <c r="F172" s="28" t="s">
        <v>615</v>
      </c>
      <c r="G172" s="30">
        <v>400000</v>
      </c>
      <c r="H172" s="30">
        <v>122911.51</v>
      </c>
      <c r="I172" s="10">
        <f t="shared" si="2"/>
        <v>0.307278775</v>
      </c>
    </row>
    <row r="173" spans="1:9" ht="27" customHeight="1" x14ac:dyDescent="0.25">
      <c r="A173" s="3" t="s">
        <v>411</v>
      </c>
      <c r="B173" s="3"/>
      <c r="C173" s="3"/>
      <c r="D173" s="3"/>
      <c r="E173" s="3"/>
      <c r="F173" s="3" t="s">
        <v>412</v>
      </c>
      <c r="G173" s="27">
        <v>124800</v>
      </c>
      <c r="H173" s="27">
        <v>67888.800000000003</v>
      </c>
      <c r="I173" s="5">
        <f t="shared" si="2"/>
        <v>0.54398076923076921</v>
      </c>
    </row>
    <row r="174" spans="1:9" ht="27" customHeight="1" x14ac:dyDescent="0.25">
      <c r="A174" s="7"/>
      <c r="B174" s="7" t="s">
        <v>419</v>
      </c>
      <c r="C174" s="7"/>
      <c r="D174" s="7"/>
      <c r="E174" s="7"/>
      <c r="F174" s="7" t="s">
        <v>420</v>
      </c>
      <c r="G174" s="31">
        <v>124800</v>
      </c>
      <c r="H174" s="31">
        <v>67888.800000000003</v>
      </c>
      <c r="I174" s="10">
        <f t="shared" si="2"/>
        <v>0.54398076923076921</v>
      </c>
    </row>
    <row r="175" spans="1:9" ht="14.25" customHeight="1" x14ac:dyDescent="0.25">
      <c r="A175" s="28" t="s">
        <v>118</v>
      </c>
      <c r="B175" s="28" t="s">
        <v>118</v>
      </c>
      <c r="C175" s="28" t="s">
        <v>118</v>
      </c>
      <c r="D175" s="28" t="s">
        <v>518</v>
      </c>
      <c r="E175" s="28" t="s">
        <v>272</v>
      </c>
      <c r="F175" s="28" t="s">
        <v>519</v>
      </c>
      <c r="G175" s="30">
        <v>34800</v>
      </c>
      <c r="H175" s="30">
        <v>17400</v>
      </c>
      <c r="I175" s="10">
        <f t="shared" si="2"/>
        <v>0.5</v>
      </c>
    </row>
    <row r="176" spans="1:9" ht="27" customHeight="1" x14ac:dyDescent="0.25">
      <c r="A176" s="28" t="s">
        <v>118</v>
      </c>
      <c r="B176" s="28" t="s">
        <v>118</v>
      </c>
      <c r="C176" s="28" t="s">
        <v>118</v>
      </c>
      <c r="D176" s="28" t="s">
        <v>534</v>
      </c>
      <c r="E176" s="28" t="s">
        <v>272</v>
      </c>
      <c r="F176" s="28" t="s">
        <v>535</v>
      </c>
      <c r="G176" s="30">
        <v>90000</v>
      </c>
      <c r="H176" s="30">
        <v>50488.800000000003</v>
      </c>
      <c r="I176" s="10">
        <f t="shared" si="2"/>
        <v>0.56098666666666674</v>
      </c>
    </row>
    <row r="177" spans="1:9" ht="27" customHeight="1" x14ac:dyDescent="0.25">
      <c r="A177" s="3" t="s">
        <v>425</v>
      </c>
      <c r="B177" s="3"/>
      <c r="C177" s="3"/>
      <c r="D177" s="3"/>
      <c r="E177" s="3"/>
      <c r="F177" s="3" t="s">
        <v>426</v>
      </c>
      <c r="G177" s="27">
        <v>11288658.4</v>
      </c>
      <c r="H177" s="27">
        <v>4908376.18</v>
      </c>
      <c r="I177" s="5">
        <f t="shared" si="2"/>
        <v>0.43480598013312188</v>
      </c>
    </row>
    <row r="178" spans="1:9" ht="27" customHeight="1" x14ac:dyDescent="0.25">
      <c r="A178" s="7"/>
      <c r="B178" s="7" t="s">
        <v>427</v>
      </c>
      <c r="C178" s="7"/>
      <c r="D178" s="7"/>
      <c r="E178" s="7"/>
      <c r="F178" s="7" t="s">
        <v>428</v>
      </c>
      <c r="G178" s="31">
        <v>7018615.2199999997</v>
      </c>
      <c r="H178" s="31">
        <v>3227511.32</v>
      </c>
      <c r="I178" s="10">
        <f t="shared" si="2"/>
        <v>0.45985015830515924</v>
      </c>
    </row>
    <row r="179" spans="1:9" ht="27" customHeight="1" x14ac:dyDescent="0.25">
      <c r="A179" s="28" t="s">
        <v>118</v>
      </c>
      <c r="B179" s="28" t="s">
        <v>118</v>
      </c>
      <c r="C179" s="28" t="s">
        <v>118</v>
      </c>
      <c r="D179" s="28" t="s">
        <v>580</v>
      </c>
      <c r="E179" s="28" t="s">
        <v>272</v>
      </c>
      <c r="F179" s="28" t="s">
        <v>581</v>
      </c>
      <c r="G179" s="30">
        <v>231251</v>
      </c>
      <c r="H179" s="30">
        <v>116419.64</v>
      </c>
      <c r="I179" s="10">
        <f t="shared" si="2"/>
        <v>0.50343410406873912</v>
      </c>
    </row>
    <row r="180" spans="1:9" ht="27" customHeight="1" x14ac:dyDescent="0.25">
      <c r="A180" s="28" t="s">
        <v>118</v>
      </c>
      <c r="B180" s="28" t="s">
        <v>118</v>
      </c>
      <c r="C180" s="28" t="s">
        <v>118</v>
      </c>
      <c r="D180" s="28" t="s">
        <v>526</v>
      </c>
      <c r="E180" s="28" t="s">
        <v>272</v>
      </c>
      <c r="F180" s="28" t="s">
        <v>527</v>
      </c>
      <c r="G180" s="30">
        <v>711332.78</v>
      </c>
      <c r="H180" s="30">
        <v>320522.82</v>
      </c>
      <c r="I180" s="10">
        <f t="shared" si="2"/>
        <v>0.45059475538298682</v>
      </c>
    </row>
    <row r="181" spans="1:9" ht="14.25" customHeight="1" x14ac:dyDescent="0.25">
      <c r="A181" s="28" t="s">
        <v>118</v>
      </c>
      <c r="B181" s="28" t="s">
        <v>118</v>
      </c>
      <c r="C181" s="28" t="s">
        <v>118</v>
      </c>
      <c r="D181" s="28" t="s">
        <v>566</v>
      </c>
      <c r="E181" s="28" t="s">
        <v>272</v>
      </c>
      <c r="F181" s="28" t="s">
        <v>567</v>
      </c>
      <c r="G181" s="30">
        <v>45749.59</v>
      </c>
      <c r="H181" s="30">
        <v>45749.59</v>
      </c>
      <c r="I181" s="10">
        <f t="shared" si="2"/>
        <v>1</v>
      </c>
    </row>
    <row r="182" spans="1:9" ht="27" customHeight="1" x14ac:dyDescent="0.25">
      <c r="A182" s="28" t="s">
        <v>118</v>
      </c>
      <c r="B182" s="28" t="s">
        <v>118</v>
      </c>
      <c r="C182" s="28" t="s">
        <v>118</v>
      </c>
      <c r="D182" s="28" t="s">
        <v>528</v>
      </c>
      <c r="E182" s="28" t="s">
        <v>272</v>
      </c>
      <c r="F182" s="28" t="s">
        <v>529</v>
      </c>
      <c r="G182" s="30">
        <v>792560</v>
      </c>
      <c r="H182" s="30">
        <v>367835.5</v>
      </c>
      <c r="I182" s="10">
        <f t="shared" si="2"/>
        <v>0.46411060361360656</v>
      </c>
    </row>
    <row r="183" spans="1:9" ht="27" customHeight="1" x14ac:dyDescent="0.25">
      <c r="A183" s="28" t="s">
        <v>118</v>
      </c>
      <c r="B183" s="28" t="s">
        <v>118</v>
      </c>
      <c r="C183" s="28" t="s">
        <v>118</v>
      </c>
      <c r="D183" s="28" t="s">
        <v>530</v>
      </c>
      <c r="E183" s="28" t="s">
        <v>272</v>
      </c>
      <c r="F183" s="28" t="s">
        <v>531</v>
      </c>
      <c r="G183" s="30">
        <v>112959</v>
      </c>
      <c r="H183" s="30">
        <v>38286.92</v>
      </c>
      <c r="I183" s="10">
        <f t="shared" si="2"/>
        <v>0.33894528103117061</v>
      </c>
    </row>
    <row r="184" spans="1:9" ht="14.25" customHeight="1" x14ac:dyDescent="0.25">
      <c r="A184" s="28" t="s">
        <v>118</v>
      </c>
      <c r="B184" s="28" t="s">
        <v>118</v>
      </c>
      <c r="C184" s="28" t="s">
        <v>118</v>
      </c>
      <c r="D184" s="28" t="s">
        <v>582</v>
      </c>
      <c r="E184" s="28" t="s">
        <v>272</v>
      </c>
      <c r="F184" s="28" t="s">
        <v>583</v>
      </c>
      <c r="G184" s="30">
        <v>3500</v>
      </c>
      <c r="H184" s="30">
        <v>0</v>
      </c>
      <c r="I184" s="10">
        <f t="shared" si="2"/>
        <v>0</v>
      </c>
    </row>
    <row r="185" spans="1:9" ht="27" customHeight="1" x14ac:dyDescent="0.25">
      <c r="A185" s="28" t="s">
        <v>118</v>
      </c>
      <c r="B185" s="28" t="s">
        <v>118</v>
      </c>
      <c r="C185" s="28" t="s">
        <v>118</v>
      </c>
      <c r="D185" s="28" t="s">
        <v>584</v>
      </c>
      <c r="E185" s="28" t="s">
        <v>272</v>
      </c>
      <c r="F185" s="28" t="s">
        <v>585</v>
      </c>
      <c r="G185" s="30">
        <v>21900</v>
      </c>
      <c r="H185" s="30">
        <v>13041.41</v>
      </c>
      <c r="I185" s="10">
        <f t="shared" si="2"/>
        <v>0.59549817351598178</v>
      </c>
    </row>
    <row r="186" spans="1:9" ht="27" customHeight="1" x14ac:dyDescent="0.25">
      <c r="A186" s="28" t="s">
        <v>118</v>
      </c>
      <c r="B186" s="28" t="s">
        <v>118</v>
      </c>
      <c r="C186" s="28" t="s">
        <v>118</v>
      </c>
      <c r="D186" s="28" t="s">
        <v>532</v>
      </c>
      <c r="E186" s="28" t="s">
        <v>272</v>
      </c>
      <c r="F186" s="28" t="s">
        <v>533</v>
      </c>
      <c r="G186" s="30">
        <v>160500</v>
      </c>
      <c r="H186" s="30">
        <v>35696.550000000003</v>
      </c>
      <c r="I186" s="10">
        <f t="shared" si="2"/>
        <v>0.22240841121495328</v>
      </c>
    </row>
    <row r="187" spans="1:9" ht="27" customHeight="1" x14ac:dyDescent="0.25">
      <c r="A187" s="28" t="s">
        <v>118</v>
      </c>
      <c r="B187" s="28" t="s">
        <v>118</v>
      </c>
      <c r="C187" s="28" t="s">
        <v>118</v>
      </c>
      <c r="D187" s="28" t="s">
        <v>616</v>
      </c>
      <c r="E187" s="28" t="s">
        <v>272</v>
      </c>
      <c r="F187" s="28" t="s">
        <v>617</v>
      </c>
      <c r="G187" s="30">
        <v>34417.4</v>
      </c>
      <c r="H187" s="30">
        <v>17952.96</v>
      </c>
      <c r="I187" s="10">
        <f t="shared" si="2"/>
        <v>0.52162452712871976</v>
      </c>
    </row>
    <row r="188" spans="1:9" ht="27" customHeight="1" x14ac:dyDescent="0.25">
      <c r="A188" s="28" t="s">
        <v>118</v>
      </c>
      <c r="B188" s="28" t="s">
        <v>118</v>
      </c>
      <c r="C188" s="28" t="s">
        <v>118</v>
      </c>
      <c r="D188" s="28" t="s">
        <v>542</v>
      </c>
      <c r="E188" s="28" t="s">
        <v>272</v>
      </c>
      <c r="F188" s="28" t="s">
        <v>543</v>
      </c>
      <c r="G188" s="30">
        <v>252000</v>
      </c>
      <c r="H188" s="30">
        <v>195066.1</v>
      </c>
      <c r="I188" s="10">
        <f t="shared" si="2"/>
        <v>0.7740718253968254</v>
      </c>
    </row>
    <row r="189" spans="1:9" ht="27" customHeight="1" x14ac:dyDescent="0.25">
      <c r="A189" s="28" t="s">
        <v>118</v>
      </c>
      <c r="B189" s="28" t="s">
        <v>118</v>
      </c>
      <c r="C189" s="28" t="s">
        <v>118</v>
      </c>
      <c r="D189" s="28" t="s">
        <v>544</v>
      </c>
      <c r="E189" s="28" t="s">
        <v>272</v>
      </c>
      <c r="F189" s="28" t="s">
        <v>545</v>
      </c>
      <c r="G189" s="30">
        <v>190500</v>
      </c>
      <c r="H189" s="30">
        <v>22049.51</v>
      </c>
      <c r="I189" s="10">
        <f t="shared" si="2"/>
        <v>0.1157454593175853</v>
      </c>
    </row>
    <row r="190" spans="1:9" ht="27" customHeight="1" x14ac:dyDescent="0.25">
      <c r="A190" s="28" t="s">
        <v>118</v>
      </c>
      <c r="B190" s="28" t="s">
        <v>118</v>
      </c>
      <c r="C190" s="28" t="s">
        <v>118</v>
      </c>
      <c r="D190" s="28" t="s">
        <v>588</v>
      </c>
      <c r="E190" s="28" t="s">
        <v>272</v>
      </c>
      <c r="F190" s="28" t="s">
        <v>589</v>
      </c>
      <c r="G190" s="30">
        <v>7000</v>
      </c>
      <c r="H190" s="30">
        <v>300</v>
      </c>
      <c r="I190" s="10">
        <f t="shared" si="2"/>
        <v>4.2857142857142858E-2</v>
      </c>
    </row>
    <row r="191" spans="1:9" ht="27" customHeight="1" x14ac:dyDescent="0.25">
      <c r="A191" s="28" t="s">
        <v>118</v>
      </c>
      <c r="B191" s="28" t="s">
        <v>118</v>
      </c>
      <c r="C191" s="28" t="s">
        <v>118</v>
      </c>
      <c r="D191" s="28" t="s">
        <v>518</v>
      </c>
      <c r="E191" s="28" t="s">
        <v>272</v>
      </c>
      <c r="F191" s="28" t="s">
        <v>519</v>
      </c>
      <c r="G191" s="30">
        <v>183994</v>
      </c>
      <c r="H191" s="30">
        <v>63753.17</v>
      </c>
      <c r="I191" s="10">
        <f t="shared" si="2"/>
        <v>0.34649591834516341</v>
      </c>
    </row>
    <row r="192" spans="1:9" ht="14.25" customHeight="1" x14ac:dyDescent="0.25">
      <c r="A192" s="28" t="s">
        <v>118</v>
      </c>
      <c r="B192" s="28" t="s">
        <v>118</v>
      </c>
      <c r="C192" s="28" t="s">
        <v>118</v>
      </c>
      <c r="D192" s="28" t="s">
        <v>518</v>
      </c>
      <c r="E192" s="28" t="s">
        <v>116</v>
      </c>
      <c r="F192" s="28" t="s">
        <v>519</v>
      </c>
      <c r="G192" s="30">
        <v>32348.639999999999</v>
      </c>
      <c r="H192" s="30">
        <v>32348.639999999999</v>
      </c>
      <c r="I192" s="10">
        <f t="shared" si="2"/>
        <v>1</v>
      </c>
    </row>
    <row r="193" spans="1:9" ht="14.25" customHeight="1" x14ac:dyDescent="0.25">
      <c r="A193" s="28" t="s">
        <v>118</v>
      </c>
      <c r="B193" s="28" t="s">
        <v>118</v>
      </c>
      <c r="C193" s="28" t="s">
        <v>118</v>
      </c>
      <c r="D193" s="28" t="s">
        <v>518</v>
      </c>
      <c r="E193" s="28" t="s">
        <v>142</v>
      </c>
      <c r="F193" s="28" t="s">
        <v>519</v>
      </c>
      <c r="G193" s="30">
        <v>8301.36</v>
      </c>
      <c r="H193" s="30">
        <v>8301.36</v>
      </c>
      <c r="I193" s="10">
        <f t="shared" si="2"/>
        <v>1</v>
      </c>
    </row>
    <row r="194" spans="1:9" ht="27" customHeight="1" x14ac:dyDescent="0.25">
      <c r="A194" s="28" t="s">
        <v>118</v>
      </c>
      <c r="B194" s="28" t="s">
        <v>118</v>
      </c>
      <c r="C194" s="28" t="s">
        <v>118</v>
      </c>
      <c r="D194" s="28" t="s">
        <v>568</v>
      </c>
      <c r="E194" s="28" t="s">
        <v>272</v>
      </c>
      <c r="F194" s="28" t="s">
        <v>569</v>
      </c>
      <c r="G194" s="30">
        <v>6000</v>
      </c>
      <c r="H194" s="30">
        <v>3319.6</v>
      </c>
      <c r="I194" s="10">
        <f t="shared" ref="I194:I257" si="3">IF($G194=0,0,$H194/$G194)</f>
        <v>0.55326666666666668</v>
      </c>
    </row>
    <row r="195" spans="1:9" ht="14.25" customHeight="1" x14ac:dyDescent="0.25">
      <c r="A195" s="28" t="s">
        <v>118</v>
      </c>
      <c r="B195" s="28" t="s">
        <v>118</v>
      </c>
      <c r="C195" s="28" t="s">
        <v>118</v>
      </c>
      <c r="D195" s="28" t="s">
        <v>590</v>
      </c>
      <c r="E195" s="28" t="s">
        <v>272</v>
      </c>
      <c r="F195" s="28" t="s">
        <v>591</v>
      </c>
      <c r="G195" s="30">
        <v>8000</v>
      </c>
      <c r="H195" s="30">
        <v>1403.86</v>
      </c>
      <c r="I195" s="10">
        <f t="shared" si="3"/>
        <v>0.17548249999999999</v>
      </c>
    </row>
    <row r="196" spans="1:9" ht="14.25" customHeight="1" x14ac:dyDescent="0.25">
      <c r="A196" s="28" t="s">
        <v>118</v>
      </c>
      <c r="B196" s="28" t="s">
        <v>118</v>
      </c>
      <c r="C196" s="28" t="s">
        <v>118</v>
      </c>
      <c r="D196" s="28" t="s">
        <v>534</v>
      </c>
      <c r="E196" s="28" t="s">
        <v>272</v>
      </c>
      <c r="F196" s="28" t="s">
        <v>535</v>
      </c>
      <c r="G196" s="30">
        <v>4500</v>
      </c>
      <c r="H196" s="30">
        <v>0</v>
      </c>
      <c r="I196" s="10">
        <f t="shared" si="3"/>
        <v>0</v>
      </c>
    </row>
    <row r="197" spans="1:9" ht="14.25" customHeight="1" x14ac:dyDescent="0.25">
      <c r="A197" s="28" t="s">
        <v>118</v>
      </c>
      <c r="B197" s="28" t="s">
        <v>118</v>
      </c>
      <c r="C197" s="28" t="s">
        <v>118</v>
      </c>
      <c r="D197" s="28" t="s">
        <v>570</v>
      </c>
      <c r="E197" s="28" t="s">
        <v>272</v>
      </c>
      <c r="F197" s="28" t="s">
        <v>571</v>
      </c>
      <c r="G197" s="30">
        <v>199560.52</v>
      </c>
      <c r="H197" s="30">
        <v>149670.39000000001</v>
      </c>
      <c r="I197" s="10">
        <f t="shared" si="3"/>
        <v>0.75000000000000011</v>
      </c>
    </row>
    <row r="198" spans="1:9" ht="14.25" customHeight="1" x14ac:dyDescent="0.25">
      <c r="A198" s="28" t="s">
        <v>118</v>
      </c>
      <c r="B198" s="28" t="s">
        <v>118</v>
      </c>
      <c r="C198" s="28" t="s">
        <v>118</v>
      </c>
      <c r="D198" s="28" t="s">
        <v>556</v>
      </c>
      <c r="E198" s="28" t="s">
        <v>272</v>
      </c>
      <c r="F198" s="28" t="s">
        <v>557</v>
      </c>
      <c r="G198" s="30">
        <v>32</v>
      </c>
      <c r="H198" s="30">
        <v>0</v>
      </c>
      <c r="I198" s="10">
        <f t="shared" si="3"/>
        <v>0</v>
      </c>
    </row>
    <row r="199" spans="1:9" ht="14.25" customHeight="1" x14ac:dyDescent="0.25">
      <c r="A199" s="28" t="s">
        <v>118</v>
      </c>
      <c r="B199" s="28" t="s">
        <v>118</v>
      </c>
      <c r="C199" s="28" t="s">
        <v>118</v>
      </c>
      <c r="D199" s="28" t="s">
        <v>572</v>
      </c>
      <c r="E199" s="28" t="s">
        <v>272</v>
      </c>
      <c r="F199" s="28" t="s">
        <v>573</v>
      </c>
      <c r="G199" s="30">
        <v>5500</v>
      </c>
      <c r="H199" s="30">
        <v>330</v>
      </c>
      <c r="I199" s="10">
        <f t="shared" si="3"/>
        <v>0.06</v>
      </c>
    </row>
    <row r="200" spans="1:9" ht="27" customHeight="1" x14ac:dyDescent="0.25">
      <c r="A200" s="28" t="s">
        <v>118</v>
      </c>
      <c r="B200" s="28" t="s">
        <v>118</v>
      </c>
      <c r="C200" s="28" t="s">
        <v>118</v>
      </c>
      <c r="D200" s="28" t="s">
        <v>574</v>
      </c>
      <c r="E200" s="28" t="s">
        <v>272</v>
      </c>
      <c r="F200" s="28" t="s">
        <v>575</v>
      </c>
      <c r="G200" s="30">
        <v>69160</v>
      </c>
      <c r="H200" s="30">
        <v>3122.5</v>
      </c>
      <c r="I200" s="10">
        <f t="shared" si="3"/>
        <v>4.5148930017351069E-2</v>
      </c>
    </row>
    <row r="201" spans="1:9" ht="27" customHeight="1" x14ac:dyDescent="0.25">
      <c r="A201" s="28" t="s">
        <v>118</v>
      </c>
      <c r="B201" s="28" t="s">
        <v>118</v>
      </c>
      <c r="C201" s="28" t="s">
        <v>118</v>
      </c>
      <c r="D201" s="28" t="s">
        <v>618</v>
      </c>
      <c r="E201" s="28" t="s">
        <v>272</v>
      </c>
      <c r="F201" s="28" t="s">
        <v>619</v>
      </c>
      <c r="G201" s="30">
        <v>3616316.9</v>
      </c>
      <c r="H201" s="30">
        <v>1512108.77</v>
      </c>
      <c r="I201" s="10">
        <f t="shared" si="3"/>
        <v>0.41813502848713285</v>
      </c>
    </row>
    <row r="202" spans="1:9" ht="14.25" customHeight="1" x14ac:dyDescent="0.25">
      <c r="A202" s="28" t="s">
        <v>118</v>
      </c>
      <c r="B202" s="28" t="s">
        <v>118</v>
      </c>
      <c r="C202" s="28" t="s">
        <v>118</v>
      </c>
      <c r="D202" s="28" t="s">
        <v>620</v>
      </c>
      <c r="E202" s="28" t="s">
        <v>272</v>
      </c>
      <c r="F202" s="28" t="s">
        <v>621</v>
      </c>
      <c r="G202" s="30">
        <v>280232.03000000003</v>
      </c>
      <c r="H202" s="30">
        <v>280232.03000000003</v>
      </c>
      <c r="I202" s="10">
        <f t="shared" si="3"/>
        <v>1</v>
      </c>
    </row>
    <row r="203" spans="1:9" ht="14.25" customHeight="1" x14ac:dyDescent="0.25">
      <c r="A203" s="28" t="s">
        <v>118</v>
      </c>
      <c r="B203" s="28" t="s">
        <v>118</v>
      </c>
      <c r="C203" s="28" t="s">
        <v>118</v>
      </c>
      <c r="D203" s="28" t="s">
        <v>524</v>
      </c>
      <c r="E203" s="28" t="s">
        <v>272</v>
      </c>
      <c r="F203" s="28" t="s">
        <v>525</v>
      </c>
      <c r="G203" s="30">
        <v>41000</v>
      </c>
      <c r="H203" s="30">
        <v>0</v>
      </c>
      <c r="I203" s="10">
        <f t="shared" si="3"/>
        <v>0</v>
      </c>
    </row>
    <row r="204" spans="1:9" ht="27" customHeight="1" x14ac:dyDescent="0.25">
      <c r="A204" s="7"/>
      <c r="B204" s="7" t="s">
        <v>429</v>
      </c>
      <c r="C204" s="7"/>
      <c r="D204" s="7"/>
      <c r="E204" s="7"/>
      <c r="F204" s="7" t="s">
        <v>430</v>
      </c>
      <c r="G204" s="31">
        <v>651198.97</v>
      </c>
      <c r="H204" s="31">
        <v>258185.21</v>
      </c>
      <c r="I204" s="10">
        <f t="shared" si="3"/>
        <v>0.39647668668763403</v>
      </c>
    </row>
    <row r="205" spans="1:9" ht="27" customHeight="1" x14ac:dyDescent="0.25">
      <c r="A205" s="28" t="s">
        <v>118</v>
      </c>
      <c r="B205" s="28" t="s">
        <v>118</v>
      </c>
      <c r="C205" s="28" t="s">
        <v>118</v>
      </c>
      <c r="D205" s="28" t="s">
        <v>580</v>
      </c>
      <c r="E205" s="28" t="s">
        <v>272</v>
      </c>
      <c r="F205" s="28" t="s">
        <v>581</v>
      </c>
      <c r="G205" s="30">
        <v>27304</v>
      </c>
      <c r="H205" s="30">
        <v>12608.4</v>
      </c>
      <c r="I205" s="10">
        <f t="shared" si="3"/>
        <v>0.46177849399355403</v>
      </c>
    </row>
    <row r="206" spans="1:9" ht="27" customHeight="1" x14ac:dyDescent="0.25">
      <c r="A206" s="28" t="s">
        <v>118</v>
      </c>
      <c r="B206" s="28" t="s">
        <v>118</v>
      </c>
      <c r="C206" s="28" t="s">
        <v>118</v>
      </c>
      <c r="D206" s="28" t="s">
        <v>526</v>
      </c>
      <c r="E206" s="28" t="s">
        <v>272</v>
      </c>
      <c r="F206" s="28" t="s">
        <v>527</v>
      </c>
      <c r="G206" s="30">
        <v>37504</v>
      </c>
      <c r="H206" s="30">
        <v>18151.86</v>
      </c>
      <c r="I206" s="10">
        <f t="shared" si="3"/>
        <v>0.48399797354948809</v>
      </c>
    </row>
    <row r="207" spans="1:9" ht="14.25" customHeight="1" x14ac:dyDescent="0.25">
      <c r="A207" s="28" t="s">
        <v>118</v>
      </c>
      <c r="B207" s="28" t="s">
        <v>118</v>
      </c>
      <c r="C207" s="28" t="s">
        <v>118</v>
      </c>
      <c r="D207" s="28" t="s">
        <v>566</v>
      </c>
      <c r="E207" s="28" t="s">
        <v>272</v>
      </c>
      <c r="F207" s="28" t="s">
        <v>567</v>
      </c>
      <c r="G207" s="30">
        <v>2713.2</v>
      </c>
      <c r="H207" s="30">
        <v>2713.2</v>
      </c>
      <c r="I207" s="10">
        <f t="shared" si="3"/>
        <v>1</v>
      </c>
    </row>
    <row r="208" spans="1:9" ht="27" customHeight="1" x14ac:dyDescent="0.25">
      <c r="A208" s="28" t="s">
        <v>118</v>
      </c>
      <c r="B208" s="28" t="s">
        <v>118</v>
      </c>
      <c r="C208" s="28" t="s">
        <v>118</v>
      </c>
      <c r="D208" s="28" t="s">
        <v>528</v>
      </c>
      <c r="E208" s="28" t="s">
        <v>272</v>
      </c>
      <c r="F208" s="28" t="s">
        <v>529</v>
      </c>
      <c r="G208" s="30">
        <v>79878</v>
      </c>
      <c r="H208" s="30">
        <v>33035.300000000003</v>
      </c>
      <c r="I208" s="10">
        <f t="shared" si="3"/>
        <v>0.41357194721950979</v>
      </c>
    </row>
    <row r="209" spans="1:9" ht="27" customHeight="1" x14ac:dyDescent="0.25">
      <c r="A209" s="28" t="s">
        <v>118</v>
      </c>
      <c r="B209" s="28" t="s">
        <v>118</v>
      </c>
      <c r="C209" s="28" t="s">
        <v>118</v>
      </c>
      <c r="D209" s="28" t="s">
        <v>530</v>
      </c>
      <c r="E209" s="28" t="s">
        <v>272</v>
      </c>
      <c r="F209" s="28" t="s">
        <v>531</v>
      </c>
      <c r="G209" s="30">
        <v>11385</v>
      </c>
      <c r="H209" s="30">
        <v>3051.3</v>
      </c>
      <c r="I209" s="10">
        <f t="shared" si="3"/>
        <v>0.26801054018445325</v>
      </c>
    </row>
    <row r="210" spans="1:9" ht="14.25" customHeight="1" x14ac:dyDescent="0.25">
      <c r="A210" s="28" t="s">
        <v>118</v>
      </c>
      <c r="B210" s="28" t="s">
        <v>118</v>
      </c>
      <c r="C210" s="28" t="s">
        <v>118</v>
      </c>
      <c r="D210" s="28" t="s">
        <v>532</v>
      </c>
      <c r="E210" s="28" t="s">
        <v>272</v>
      </c>
      <c r="F210" s="28" t="s">
        <v>533</v>
      </c>
      <c r="G210" s="30">
        <v>6500</v>
      </c>
      <c r="H210" s="30">
        <v>0</v>
      </c>
      <c r="I210" s="10">
        <f t="shared" si="3"/>
        <v>0</v>
      </c>
    </row>
    <row r="211" spans="1:9" ht="14.25" customHeight="1" x14ac:dyDescent="0.25">
      <c r="A211" s="28" t="s">
        <v>118</v>
      </c>
      <c r="B211" s="28" t="s">
        <v>118</v>
      </c>
      <c r="C211" s="28" t="s">
        <v>118</v>
      </c>
      <c r="D211" s="28" t="s">
        <v>616</v>
      </c>
      <c r="E211" s="28" t="s">
        <v>272</v>
      </c>
      <c r="F211" s="28" t="s">
        <v>617</v>
      </c>
      <c r="G211" s="30">
        <v>6000</v>
      </c>
      <c r="H211" s="30">
        <v>0</v>
      </c>
      <c r="I211" s="10">
        <f t="shared" si="3"/>
        <v>0</v>
      </c>
    </row>
    <row r="212" spans="1:9" ht="27" customHeight="1" x14ac:dyDescent="0.25">
      <c r="A212" s="28" t="s">
        <v>118</v>
      </c>
      <c r="B212" s="28" t="s">
        <v>118</v>
      </c>
      <c r="C212" s="28" t="s">
        <v>118</v>
      </c>
      <c r="D212" s="28" t="s">
        <v>518</v>
      </c>
      <c r="E212" s="28" t="s">
        <v>272</v>
      </c>
      <c r="F212" s="28" t="s">
        <v>519</v>
      </c>
      <c r="G212" s="30">
        <v>28070</v>
      </c>
      <c r="H212" s="30">
        <v>11348.5</v>
      </c>
      <c r="I212" s="10">
        <f t="shared" si="3"/>
        <v>0.40429283933024579</v>
      </c>
    </row>
    <row r="213" spans="1:9" ht="27" customHeight="1" x14ac:dyDescent="0.25">
      <c r="A213" s="28" t="s">
        <v>118</v>
      </c>
      <c r="B213" s="28" t="s">
        <v>118</v>
      </c>
      <c r="C213" s="28" t="s">
        <v>118</v>
      </c>
      <c r="D213" s="28" t="s">
        <v>570</v>
      </c>
      <c r="E213" s="28" t="s">
        <v>272</v>
      </c>
      <c r="F213" s="28" t="s">
        <v>571</v>
      </c>
      <c r="G213" s="30">
        <v>28829.279999999999</v>
      </c>
      <c r="H213" s="30">
        <v>21621.97</v>
      </c>
      <c r="I213" s="10">
        <f t="shared" si="3"/>
        <v>0.75000034686957151</v>
      </c>
    </row>
    <row r="214" spans="1:9" ht="14.25" customHeight="1" x14ac:dyDescent="0.25">
      <c r="A214" s="28" t="s">
        <v>118</v>
      </c>
      <c r="B214" s="28" t="s">
        <v>118</v>
      </c>
      <c r="C214" s="28" t="s">
        <v>118</v>
      </c>
      <c r="D214" s="28" t="s">
        <v>574</v>
      </c>
      <c r="E214" s="28" t="s">
        <v>272</v>
      </c>
      <c r="F214" s="28" t="s">
        <v>575</v>
      </c>
      <c r="G214" s="30">
        <v>6970</v>
      </c>
      <c r="H214" s="30">
        <v>0</v>
      </c>
      <c r="I214" s="10">
        <f t="shared" si="3"/>
        <v>0</v>
      </c>
    </row>
    <row r="215" spans="1:9" ht="27" customHeight="1" x14ac:dyDescent="0.25">
      <c r="A215" s="28" t="s">
        <v>118</v>
      </c>
      <c r="B215" s="28" t="s">
        <v>118</v>
      </c>
      <c r="C215" s="28" t="s">
        <v>118</v>
      </c>
      <c r="D215" s="28" t="s">
        <v>618</v>
      </c>
      <c r="E215" s="28" t="s">
        <v>272</v>
      </c>
      <c r="F215" s="28" t="s">
        <v>619</v>
      </c>
      <c r="G215" s="30">
        <v>390868.08</v>
      </c>
      <c r="H215" s="30">
        <v>130477.27</v>
      </c>
      <c r="I215" s="10">
        <f t="shared" si="3"/>
        <v>0.33381408376964422</v>
      </c>
    </row>
    <row r="216" spans="1:9" ht="14.25" customHeight="1" x14ac:dyDescent="0.25">
      <c r="A216" s="28" t="s">
        <v>118</v>
      </c>
      <c r="B216" s="28" t="s">
        <v>118</v>
      </c>
      <c r="C216" s="28" t="s">
        <v>118</v>
      </c>
      <c r="D216" s="28" t="s">
        <v>620</v>
      </c>
      <c r="E216" s="28" t="s">
        <v>272</v>
      </c>
      <c r="F216" s="28" t="s">
        <v>621</v>
      </c>
      <c r="G216" s="30">
        <v>25177.41</v>
      </c>
      <c r="H216" s="30">
        <v>25177.41</v>
      </c>
      <c r="I216" s="10">
        <f t="shared" si="3"/>
        <v>1</v>
      </c>
    </row>
    <row r="217" spans="1:9" ht="14.25" customHeight="1" x14ac:dyDescent="0.25">
      <c r="A217" s="7"/>
      <c r="B217" s="7" t="s">
        <v>622</v>
      </c>
      <c r="C217" s="7"/>
      <c r="D217" s="7"/>
      <c r="E217" s="7"/>
      <c r="F217" s="7" t="s">
        <v>623</v>
      </c>
      <c r="G217" s="31">
        <v>220000</v>
      </c>
      <c r="H217" s="31">
        <v>77243.320000000007</v>
      </c>
      <c r="I217" s="10">
        <f t="shared" si="3"/>
        <v>0.35110600000000003</v>
      </c>
    </row>
    <row r="218" spans="1:9" ht="27" customHeight="1" x14ac:dyDescent="0.25">
      <c r="A218" s="28" t="s">
        <v>118</v>
      </c>
      <c r="B218" s="28" t="s">
        <v>118</v>
      </c>
      <c r="C218" s="28" t="s">
        <v>118</v>
      </c>
      <c r="D218" s="28" t="s">
        <v>624</v>
      </c>
      <c r="E218" s="28" t="s">
        <v>272</v>
      </c>
      <c r="F218" s="28" t="s">
        <v>625</v>
      </c>
      <c r="G218" s="30">
        <v>220000</v>
      </c>
      <c r="H218" s="30">
        <v>77243.320000000007</v>
      </c>
      <c r="I218" s="10">
        <f t="shared" si="3"/>
        <v>0.35110600000000003</v>
      </c>
    </row>
    <row r="219" spans="1:9" ht="27" customHeight="1" x14ac:dyDescent="0.25">
      <c r="A219" s="7"/>
      <c r="B219" s="7" t="s">
        <v>433</v>
      </c>
      <c r="C219" s="7"/>
      <c r="D219" s="7"/>
      <c r="E219" s="7"/>
      <c r="F219" s="7" t="s">
        <v>434</v>
      </c>
      <c r="G219" s="31">
        <v>1245770.48</v>
      </c>
      <c r="H219" s="31">
        <v>589612.36</v>
      </c>
      <c r="I219" s="10">
        <f t="shared" si="3"/>
        <v>0.47329132409687535</v>
      </c>
    </row>
    <row r="220" spans="1:9" ht="27" customHeight="1" x14ac:dyDescent="0.25">
      <c r="A220" s="28" t="s">
        <v>118</v>
      </c>
      <c r="B220" s="28" t="s">
        <v>118</v>
      </c>
      <c r="C220" s="28" t="s">
        <v>118</v>
      </c>
      <c r="D220" s="28" t="s">
        <v>580</v>
      </c>
      <c r="E220" s="28" t="s">
        <v>272</v>
      </c>
      <c r="F220" s="28" t="s">
        <v>581</v>
      </c>
      <c r="G220" s="30">
        <v>33987</v>
      </c>
      <c r="H220" s="30">
        <v>16509.2</v>
      </c>
      <c r="I220" s="10">
        <f t="shared" si="3"/>
        <v>0.4857504339894666</v>
      </c>
    </row>
    <row r="221" spans="1:9" ht="27" customHeight="1" x14ac:dyDescent="0.25">
      <c r="A221" s="28" t="s">
        <v>118</v>
      </c>
      <c r="B221" s="28" t="s">
        <v>118</v>
      </c>
      <c r="C221" s="28" t="s">
        <v>118</v>
      </c>
      <c r="D221" s="28" t="s">
        <v>526</v>
      </c>
      <c r="E221" s="28" t="s">
        <v>272</v>
      </c>
      <c r="F221" s="28" t="s">
        <v>527</v>
      </c>
      <c r="G221" s="30">
        <v>300734.44</v>
      </c>
      <c r="H221" s="30">
        <v>127415.25</v>
      </c>
      <c r="I221" s="10">
        <f t="shared" si="3"/>
        <v>0.42368027419805993</v>
      </c>
    </row>
    <row r="222" spans="1:9" ht="14.25" customHeight="1" x14ac:dyDescent="0.25">
      <c r="A222" s="28" t="s">
        <v>118</v>
      </c>
      <c r="B222" s="28" t="s">
        <v>118</v>
      </c>
      <c r="C222" s="28" t="s">
        <v>118</v>
      </c>
      <c r="D222" s="28" t="s">
        <v>566</v>
      </c>
      <c r="E222" s="28" t="s">
        <v>272</v>
      </c>
      <c r="F222" s="28" t="s">
        <v>567</v>
      </c>
      <c r="G222" s="30">
        <v>18704.32</v>
      </c>
      <c r="H222" s="30">
        <v>18704.32</v>
      </c>
      <c r="I222" s="10">
        <f t="shared" si="3"/>
        <v>1</v>
      </c>
    </row>
    <row r="223" spans="1:9" ht="27" customHeight="1" x14ac:dyDescent="0.25">
      <c r="A223" s="28" t="s">
        <v>118</v>
      </c>
      <c r="B223" s="28" t="s">
        <v>118</v>
      </c>
      <c r="C223" s="28" t="s">
        <v>118</v>
      </c>
      <c r="D223" s="28" t="s">
        <v>528</v>
      </c>
      <c r="E223" s="28" t="s">
        <v>272</v>
      </c>
      <c r="F223" s="28" t="s">
        <v>529</v>
      </c>
      <c r="G223" s="30">
        <v>144819</v>
      </c>
      <c r="H223" s="30">
        <v>70052.679999999993</v>
      </c>
      <c r="I223" s="10">
        <f t="shared" si="3"/>
        <v>0.48372575421733333</v>
      </c>
    </row>
    <row r="224" spans="1:9" ht="27" customHeight="1" x14ac:dyDescent="0.25">
      <c r="A224" s="28" t="s">
        <v>118</v>
      </c>
      <c r="B224" s="28" t="s">
        <v>118</v>
      </c>
      <c r="C224" s="28" t="s">
        <v>118</v>
      </c>
      <c r="D224" s="28" t="s">
        <v>530</v>
      </c>
      <c r="E224" s="28" t="s">
        <v>272</v>
      </c>
      <c r="F224" s="28" t="s">
        <v>531</v>
      </c>
      <c r="G224" s="30">
        <v>20640</v>
      </c>
      <c r="H224" s="30">
        <v>8794.2999999999993</v>
      </c>
      <c r="I224" s="10">
        <f t="shared" si="3"/>
        <v>0.4260804263565891</v>
      </c>
    </row>
    <row r="225" spans="1:9" ht="14.25" customHeight="1" x14ac:dyDescent="0.25">
      <c r="A225" s="28" t="s">
        <v>118</v>
      </c>
      <c r="B225" s="28" t="s">
        <v>118</v>
      </c>
      <c r="C225" s="28" t="s">
        <v>118</v>
      </c>
      <c r="D225" s="28" t="s">
        <v>532</v>
      </c>
      <c r="E225" s="28" t="s">
        <v>272</v>
      </c>
      <c r="F225" s="28" t="s">
        <v>533</v>
      </c>
      <c r="G225" s="30">
        <v>6000</v>
      </c>
      <c r="H225" s="30">
        <v>0</v>
      </c>
      <c r="I225" s="10">
        <f t="shared" si="3"/>
        <v>0</v>
      </c>
    </row>
    <row r="226" spans="1:9" ht="14.25" customHeight="1" x14ac:dyDescent="0.25">
      <c r="A226" s="28" t="s">
        <v>118</v>
      </c>
      <c r="B226" s="28" t="s">
        <v>118</v>
      </c>
      <c r="C226" s="28" t="s">
        <v>118</v>
      </c>
      <c r="D226" s="28" t="s">
        <v>616</v>
      </c>
      <c r="E226" s="28" t="s">
        <v>272</v>
      </c>
      <c r="F226" s="28" t="s">
        <v>617</v>
      </c>
      <c r="G226" s="30">
        <v>6500</v>
      </c>
      <c r="H226" s="30">
        <v>0</v>
      </c>
      <c r="I226" s="10">
        <f t="shared" si="3"/>
        <v>0</v>
      </c>
    </row>
    <row r="227" spans="1:9" ht="27" customHeight="1" x14ac:dyDescent="0.25">
      <c r="A227" s="28" t="s">
        <v>118</v>
      </c>
      <c r="B227" s="28" t="s">
        <v>118</v>
      </c>
      <c r="C227" s="28" t="s">
        <v>118</v>
      </c>
      <c r="D227" s="28" t="s">
        <v>542</v>
      </c>
      <c r="E227" s="28" t="s">
        <v>272</v>
      </c>
      <c r="F227" s="28" t="s">
        <v>543</v>
      </c>
      <c r="G227" s="30">
        <v>24700</v>
      </c>
      <c r="H227" s="30">
        <v>19528.52</v>
      </c>
      <c r="I227" s="10">
        <f t="shared" si="3"/>
        <v>0.79062834008097171</v>
      </c>
    </row>
    <row r="228" spans="1:9" ht="27" customHeight="1" x14ac:dyDescent="0.25">
      <c r="A228" s="28" t="s">
        <v>118</v>
      </c>
      <c r="B228" s="28" t="s">
        <v>118</v>
      </c>
      <c r="C228" s="28" t="s">
        <v>118</v>
      </c>
      <c r="D228" s="28" t="s">
        <v>518</v>
      </c>
      <c r="E228" s="28" t="s">
        <v>272</v>
      </c>
      <c r="F228" s="28" t="s">
        <v>519</v>
      </c>
      <c r="G228" s="30">
        <v>101115</v>
      </c>
      <c r="H228" s="30">
        <v>47889.04</v>
      </c>
      <c r="I228" s="10">
        <f t="shared" si="3"/>
        <v>0.47360965237600755</v>
      </c>
    </row>
    <row r="229" spans="1:9" ht="14.25" customHeight="1" x14ac:dyDescent="0.25">
      <c r="A229" s="28" t="s">
        <v>118</v>
      </c>
      <c r="B229" s="28" t="s">
        <v>118</v>
      </c>
      <c r="C229" s="28" t="s">
        <v>118</v>
      </c>
      <c r="D229" s="28" t="s">
        <v>568</v>
      </c>
      <c r="E229" s="28" t="s">
        <v>272</v>
      </c>
      <c r="F229" s="28" t="s">
        <v>569</v>
      </c>
      <c r="G229" s="30">
        <v>2500</v>
      </c>
      <c r="H229" s="30">
        <v>872.59</v>
      </c>
      <c r="I229" s="10">
        <f t="shared" si="3"/>
        <v>0.34903600000000001</v>
      </c>
    </row>
    <row r="230" spans="1:9" ht="27" customHeight="1" x14ac:dyDescent="0.25">
      <c r="A230" s="28" t="s">
        <v>118</v>
      </c>
      <c r="B230" s="28" t="s">
        <v>118</v>
      </c>
      <c r="C230" s="28" t="s">
        <v>118</v>
      </c>
      <c r="D230" s="28" t="s">
        <v>570</v>
      </c>
      <c r="E230" s="28" t="s">
        <v>272</v>
      </c>
      <c r="F230" s="28" t="s">
        <v>571</v>
      </c>
      <c r="G230" s="30">
        <v>39019.980000000003</v>
      </c>
      <c r="H230" s="30">
        <v>29264.99</v>
      </c>
      <c r="I230" s="10">
        <f t="shared" si="3"/>
        <v>0.75000012813948136</v>
      </c>
    </row>
    <row r="231" spans="1:9" ht="14.25" customHeight="1" x14ac:dyDescent="0.25">
      <c r="A231" s="28" t="s">
        <v>118</v>
      </c>
      <c r="B231" s="28" t="s">
        <v>118</v>
      </c>
      <c r="C231" s="28" t="s">
        <v>118</v>
      </c>
      <c r="D231" s="28" t="s">
        <v>574</v>
      </c>
      <c r="E231" s="28" t="s">
        <v>272</v>
      </c>
      <c r="F231" s="28" t="s">
        <v>575</v>
      </c>
      <c r="G231" s="30">
        <v>12637</v>
      </c>
      <c r="H231" s="30">
        <v>0</v>
      </c>
      <c r="I231" s="10">
        <f t="shared" si="3"/>
        <v>0</v>
      </c>
    </row>
    <row r="232" spans="1:9" ht="27" customHeight="1" x14ac:dyDescent="0.25">
      <c r="A232" s="28" t="s">
        <v>118</v>
      </c>
      <c r="B232" s="28" t="s">
        <v>118</v>
      </c>
      <c r="C232" s="28" t="s">
        <v>118</v>
      </c>
      <c r="D232" s="28" t="s">
        <v>618</v>
      </c>
      <c r="E232" s="28" t="s">
        <v>272</v>
      </c>
      <c r="F232" s="28" t="s">
        <v>619</v>
      </c>
      <c r="G232" s="30">
        <v>497765.87</v>
      </c>
      <c r="H232" s="30">
        <v>213933.6</v>
      </c>
      <c r="I232" s="10">
        <f t="shared" si="3"/>
        <v>0.42978760275388106</v>
      </c>
    </row>
    <row r="233" spans="1:9" ht="14.25" customHeight="1" x14ac:dyDescent="0.25">
      <c r="A233" s="28" t="s">
        <v>118</v>
      </c>
      <c r="B233" s="28" t="s">
        <v>118</v>
      </c>
      <c r="C233" s="28" t="s">
        <v>118</v>
      </c>
      <c r="D233" s="28" t="s">
        <v>620</v>
      </c>
      <c r="E233" s="28" t="s">
        <v>272</v>
      </c>
      <c r="F233" s="28" t="s">
        <v>621</v>
      </c>
      <c r="G233" s="30">
        <v>36647.870000000003</v>
      </c>
      <c r="H233" s="30">
        <v>36647.870000000003</v>
      </c>
      <c r="I233" s="10">
        <f t="shared" si="3"/>
        <v>1</v>
      </c>
    </row>
    <row r="234" spans="1:9" ht="27" customHeight="1" x14ac:dyDescent="0.25">
      <c r="A234" s="7"/>
      <c r="B234" s="7" t="s">
        <v>626</v>
      </c>
      <c r="C234" s="7"/>
      <c r="D234" s="7"/>
      <c r="E234" s="7"/>
      <c r="F234" s="7" t="s">
        <v>627</v>
      </c>
      <c r="G234" s="31">
        <v>99361.16</v>
      </c>
      <c r="H234" s="31">
        <v>51926.6</v>
      </c>
      <c r="I234" s="10">
        <f t="shared" si="3"/>
        <v>0.52260460727310343</v>
      </c>
    </row>
    <row r="235" spans="1:9" ht="27" customHeight="1" x14ac:dyDescent="0.25">
      <c r="A235" s="28" t="s">
        <v>118</v>
      </c>
      <c r="B235" s="28" t="s">
        <v>118</v>
      </c>
      <c r="C235" s="28" t="s">
        <v>118</v>
      </c>
      <c r="D235" s="28" t="s">
        <v>580</v>
      </c>
      <c r="E235" s="28" t="s">
        <v>272</v>
      </c>
      <c r="F235" s="28" t="s">
        <v>581</v>
      </c>
      <c r="G235" s="30">
        <v>5049</v>
      </c>
      <c r="H235" s="30">
        <v>2463.1999999999998</v>
      </c>
      <c r="I235" s="10">
        <f t="shared" si="3"/>
        <v>0.48785898197662902</v>
      </c>
    </row>
    <row r="236" spans="1:9" ht="27" customHeight="1" x14ac:dyDescent="0.25">
      <c r="A236" s="28" t="s">
        <v>118</v>
      </c>
      <c r="B236" s="28" t="s">
        <v>118</v>
      </c>
      <c r="C236" s="28" t="s">
        <v>118</v>
      </c>
      <c r="D236" s="28" t="s">
        <v>528</v>
      </c>
      <c r="E236" s="28" t="s">
        <v>272</v>
      </c>
      <c r="F236" s="28" t="s">
        <v>529</v>
      </c>
      <c r="G236" s="30">
        <v>12966</v>
      </c>
      <c r="H236" s="30">
        <v>7071.33</v>
      </c>
      <c r="I236" s="10">
        <f t="shared" si="3"/>
        <v>0.54537482646922719</v>
      </c>
    </row>
    <row r="237" spans="1:9" ht="27" customHeight="1" x14ac:dyDescent="0.25">
      <c r="A237" s="28" t="s">
        <v>118</v>
      </c>
      <c r="B237" s="28" t="s">
        <v>118</v>
      </c>
      <c r="C237" s="28" t="s">
        <v>118</v>
      </c>
      <c r="D237" s="28" t="s">
        <v>530</v>
      </c>
      <c r="E237" s="28" t="s">
        <v>272</v>
      </c>
      <c r="F237" s="28" t="s">
        <v>531</v>
      </c>
      <c r="G237" s="30">
        <v>1848</v>
      </c>
      <c r="H237" s="30">
        <v>1210.22</v>
      </c>
      <c r="I237" s="10">
        <f t="shared" si="3"/>
        <v>0.65488095238095234</v>
      </c>
    </row>
    <row r="238" spans="1:9" ht="14.25" customHeight="1" x14ac:dyDescent="0.25">
      <c r="A238" s="28" t="s">
        <v>118</v>
      </c>
      <c r="B238" s="28" t="s">
        <v>118</v>
      </c>
      <c r="C238" s="28" t="s">
        <v>118</v>
      </c>
      <c r="D238" s="28" t="s">
        <v>616</v>
      </c>
      <c r="E238" s="28" t="s">
        <v>272</v>
      </c>
      <c r="F238" s="28" t="s">
        <v>617</v>
      </c>
      <c r="G238" s="30">
        <v>3000</v>
      </c>
      <c r="H238" s="30">
        <v>0</v>
      </c>
      <c r="I238" s="10">
        <f t="shared" si="3"/>
        <v>0</v>
      </c>
    </row>
    <row r="239" spans="1:9" ht="27" customHeight="1" x14ac:dyDescent="0.25">
      <c r="A239" s="28" t="s">
        <v>118</v>
      </c>
      <c r="B239" s="28" t="s">
        <v>118</v>
      </c>
      <c r="C239" s="28" t="s">
        <v>118</v>
      </c>
      <c r="D239" s="28" t="s">
        <v>570</v>
      </c>
      <c r="E239" s="28" t="s">
        <v>272</v>
      </c>
      <c r="F239" s="28" t="s">
        <v>571</v>
      </c>
      <c r="G239" s="30">
        <v>3349.73</v>
      </c>
      <c r="H239" s="30">
        <v>2512.3000000000002</v>
      </c>
      <c r="I239" s="10">
        <f t="shared" si="3"/>
        <v>0.75000074632880864</v>
      </c>
    </row>
    <row r="240" spans="1:9" ht="14.25" customHeight="1" x14ac:dyDescent="0.25">
      <c r="A240" s="28" t="s">
        <v>118</v>
      </c>
      <c r="B240" s="28" t="s">
        <v>118</v>
      </c>
      <c r="C240" s="28" t="s">
        <v>118</v>
      </c>
      <c r="D240" s="28" t="s">
        <v>574</v>
      </c>
      <c r="E240" s="28" t="s">
        <v>272</v>
      </c>
      <c r="F240" s="28" t="s">
        <v>575</v>
      </c>
      <c r="G240" s="30">
        <v>1131</v>
      </c>
      <c r="H240" s="30">
        <v>0</v>
      </c>
      <c r="I240" s="10">
        <f t="shared" si="3"/>
        <v>0</v>
      </c>
    </row>
    <row r="241" spans="1:9" ht="27" customHeight="1" x14ac:dyDescent="0.25">
      <c r="A241" s="28" t="s">
        <v>118</v>
      </c>
      <c r="B241" s="28" t="s">
        <v>118</v>
      </c>
      <c r="C241" s="28" t="s">
        <v>118</v>
      </c>
      <c r="D241" s="28" t="s">
        <v>618</v>
      </c>
      <c r="E241" s="28" t="s">
        <v>272</v>
      </c>
      <c r="F241" s="28" t="s">
        <v>619</v>
      </c>
      <c r="G241" s="30">
        <v>66317.61</v>
      </c>
      <c r="H241" s="30">
        <v>32969.730000000003</v>
      </c>
      <c r="I241" s="10">
        <f t="shared" si="3"/>
        <v>0.4971489473158035</v>
      </c>
    </row>
    <row r="242" spans="1:9" ht="14.25" customHeight="1" x14ac:dyDescent="0.25">
      <c r="A242" s="28" t="s">
        <v>118</v>
      </c>
      <c r="B242" s="28" t="s">
        <v>118</v>
      </c>
      <c r="C242" s="28" t="s">
        <v>118</v>
      </c>
      <c r="D242" s="28" t="s">
        <v>620</v>
      </c>
      <c r="E242" s="28" t="s">
        <v>272</v>
      </c>
      <c r="F242" s="28" t="s">
        <v>621</v>
      </c>
      <c r="G242" s="30">
        <v>5699.82</v>
      </c>
      <c r="H242" s="30">
        <v>5699.82</v>
      </c>
      <c r="I242" s="10">
        <f t="shared" si="3"/>
        <v>1</v>
      </c>
    </row>
    <row r="243" spans="1:9" ht="27" customHeight="1" x14ac:dyDescent="0.25">
      <c r="A243" s="7"/>
      <c r="B243" s="7" t="s">
        <v>628</v>
      </c>
      <c r="C243" s="7"/>
      <c r="D243" s="7"/>
      <c r="E243" s="7"/>
      <c r="F243" s="7" t="s">
        <v>629</v>
      </c>
      <c r="G243" s="31">
        <v>590130</v>
      </c>
      <c r="H243" s="31">
        <v>213988.27</v>
      </c>
      <c r="I243" s="10">
        <f t="shared" si="3"/>
        <v>0.36261208547269241</v>
      </c>
    </row>
    <row r="244" spans="1:9" ht="14.25" customHeight="1" x14ac:dyDescent="0.25">
      <c r="A244" s="28" t="s">
        <v>118</v>
      </c>
      <c r="B244" s="28" t="s">
        <v>118</v>
      </c>
      <c r="C244" s="28" t="s">
        <v>118</v>
      </c>
      <c r="D244" s="28" t="s">
        <v>580</v>
      </c>
      <c r="E244" s="28" t="s">
        <v>272</v>
      </c>
      <c r="F244" s="28" t="s">
        <v>581</v>
      </c>
      <c r="G244" s="30">
        <v>25000</v>
      </c>
      <c r="H244" s="30">
        <v>0</v>
      </c>
      <c r="I244" s="10">
        <f t="shared" si="3"/>
        <v>0</v>
      </c>
    </row>
    <row r="245" spans="1:9" ht="14.25" customHeight="1" x14ac:dyDescent="0.25">
      <c r="A245" s="28" t="s">
        <v>118</v>
      </c>
      <c r="B245" s="28" t="s">
        <v>118</v>
      </c>
      <c r="C245" s="28" t="s">
        <v>118</v>
      </c>
      <c r="D245" s="28" t="s">
        <v>560</v>
      </c>
      <c r="E245" s="28" t="s">
        <v>272</v>
      </c>
      <c r="F245" s="28" t="s">
        <v>561</v>
      </c>
      <c r="G245" s="30">
        <v>5000</v>
      </c>
      <c r="H245" s="30">
        <v>2823.93</v>
      </c>
      <c r="I245" s="10">
        <f t="shared" si="3"/>
        <v>0.56478600000000001</v>
      </c>
    </row>
    <row r="246" spans="1:9" ht="27" customHeight="1" x14ac:dyDescent="0.25">
      <c r="A246" s="28" t="s">
        <v>118</v>
      </c>
      <c r="B246" s="28" t="s">
        <v>118</v>
      </c>
      <c r="C246" s="28" t="s">
        <v>118</v>
      </c>
      <c r="D246" s="28" t="s">
        <v>526</v>
      </c>
      <c r="E246" s="28" t="s">
        <v>272</v>
      </c>
      <c r="F246" s="28" t="s">
        <v>527</v>
      </c>
      <c r="G246" s="30">
        <v>70000</v>
      </c>
      <c r="H246" s="30">
        <v>29872.799999999999</v>
      </c>
      <c r="I246" s="10">
        <f t="shared" si="3"/>
        <v>0.4267542857142857</v>
      </c>
    </row>
    <row r="247" spans="1:9" ht="14.25" customHeight="1" x14ac:dyDescent="0.25">
      <c r="A247" s="28" t="s">
        <v>118</v>
      </c>
      <c r="B247" s="28" t="s">
        <v>118</v>
      </c>
      <c r="C247" s="28" t="s">
        <v>118</v>
      </c>
      <c r="D247" s="28" t="s">
        <v>566</v>
      </c>
      <c r="E247" s="28" t="s">
        <v>272</v>
      </c>
      <c r="F247" s="28" t="s">
        <v>567</v>
      </c>
      <c r="G247" s="30">
        <v>3280.58</v>
      </c>
      <c r="H247" s="30">
        <v>3280.58</v>
      </c>
      <c r="I247" s="10">
        <f t="shared" si="3"/>
        <v>1</v>
      </c>
    </row>
    <row r="248" spans="1:9" ht="27" customHeight="1" x14ac:dyDescent="0.25">
      <c r="A248" s="28" t="s">
        <v>118</v>
      </c>
      <c r="B248" s="28" t="s">
        <v>118</v>
      </c>
      <c r="C248" s="28" t="s">
        <v>118</v>
      </c>
      <c r="D248" s="28" t="s">
        <v>528</v>
      </c>
      <c r="E248" s="28" t="s">
        <v>272</v>
      </c>
      <c r="F248" s="28" t="s">
        <v>529</v>
      </c>
      <c r="G248" s="30">
        <v>9431</v>
      </c>
      <c r="H248" s="30">
        <v>5652.79</v>
      </c>
      <c r="I248" s="10">
        <f t="shared" si="3"/>
        <v>0.59938394655921956</v>
      </c>
    </row>
    <row r="249" spans="1:9" ht="27" customHeight="1" x14ac:dyDescent="0.25">
      <c r="A249" s="28" t="s">
        <v>118</v>
      </c>
      <c r="B249" s="28" t="s">
        <v>118</v>
      </c>
      <c r="C249" s="28" t="s">
        <v>118</v>
      </c>
      <c r="D249" s="28" t="s">
        <v>530</v>
      </c>
      <c r="E249" s="28" t="s">
        <v>272</v>
      </c>
      <c r="F249" s="28" t="s">
        <v>531</v>
      </c>
      <c r="G249" s="30">
        <v>1337</v>
      </c>
      <c r="H249" s="30">
        <v>803.06</v>
      </c>
      <c r="I249" s="10">
        <f t="shared" si="3"/>
        <v>0.60064323111443529</v>
      </c>
    </row>
    <row r="250" spans="1:9" ht="14.25" customHeight="1" x14ac:dyDescent="0.25">
      <c r="A250" s="28" t="s">
        <v>118</v>
      </c>
      <c r="B250" s="28" t="s">
        <v>118</v>
      </c>
      <c r="C250" s="28" t="s">
        <v>118</v>
      </c>
      <c r="D250" s="28" t="s">
        <v>584</v>
      </c>
      <c r="E250" s="28" t="s">
        <v>272</v>
      </c>
      <c r="F250" s="28" t="s">
        <v>585</v>
      </c>
      <c r="G250" s="30">
        <v>1000</v>
      </c>
      <c r="H250" s="30">
        <v>0</v>
      </c>
      <c r="I250" s="10">
        <f t="shared" si="3"/>
        <v>0</v>
      </c>
    </row>
    <row r="251" spans="1:9" ht="27" customHeight="1" x14ac:dyDescent="0.25">
      <c r="A251" s="28" t="s">
        <v>118</v>
      </c>
      <c r="B251" s="28" t="s">
        <v>118</v>
      </c>
      <c r="C251" s="28" t="s">
        <v>118</v>
      </c>
      <c r="D251" s="28" t="s">
        <v>532</v>
      </c>
      <c r="E251" s="28" t="s">
        <v>272</v>
      </c>
      <c r="F251" s="28" t="s">
        <v>533</v>
      </c>
      <c r="G251" s="30">
        <v>58136.97</v>
      </c>
      <c r="H251" s="30">
        <v>20032.07</v>
      </c>
      <c r="I251" s="10">
        <f t="shared" si="3"/>
        <v>0.34456680490916536</v>
      </c>
    </row>
    <row r="252" spans="1:9" ht="27" customHeight="1" x14ac:dyDescent="0.25">
      <c r="A252" s="28" t="s">
        <v>118</v>
      </c>
      <c r="B252" s="28" t="s">
        <v>118</v>
      </c>
      <c r="C252" s="28" t="s">
        <v>118</v>
      </c>
      <c r="D252" s="28" t="s">
        <v>544</v>
      </c>
      <c r="E252" s="28" t="s">
        <v>272</v>
      </c>
      <c r="F252" s="28" t="s">
        <v>545</v>
      </c>
      <c r="G252" s="30">
        <v>23000</v>
      </c>
      <c r="H252" s="30">
        <v>7380</v>
      </c>
      <c r="I252" s="10">
        <f t="shared" si="3"/>
        <v>0.32086956521739129</v>
      </c>
    </row>
    <row r="253" spans="1:9" ht="14.25" customHeight="1" x14ac:dyDescent="0.25">
      <c r="A253" s="28" t="s">
        <v>118</v>
      </c>
      <c r="B253" s="28" t="s">
        <v>118</v>
      </c>
      <c r="C253" s="28" t="s">
        <v>118</v>
      </c>
      <c r="D253" s="28" t="s">
        <v>588</v>
      </c>
      <c r="E253" s="28" t="s">
        <v>272</v>
      </c>
      <c r="F253" s="28" t="s">
        <v>589</v>
      </c>
      <c r="G253" s="30">
        <v>250</v>
      </c>
      <c r="H253" s="30">
        <v>0</v>
      </c>
      <c r="I253" s="10">
        <f t="shared" si="3"/>
        <v>0</v>
      </c>
    </row>
    <row r="254" spans="1:9" ht="27" customHeight="1" x14ac:dyDescent="0.25">
      <c r="A254" s="28" t="s">
        <v>118</v>
      </c>
      <c r="B254" s="28" t="s">
        <v>118</v>
      </c>
      <c r="C254" s="28" t="s">
        <v>118</v>
      </c>
      <c r="D254" s="28" t="s">
        <v>518</v>
      </c>
      <c r="E254" s="28" t="s">
        <v>272</v>
      </c>
      <c r="F254" s="28" t="s">
        <v>519</v>
      </c>
      <c r="G254" s="30">
        <v>383700</v>
      </c>
      <c r="H254" s="30">
        <v>140728.51999999999</v>
      </c>
      <c r="I254" s="10">
        <f t="shared" si="3"/>
        <v>0.366767057597081</v>
      </c>
    </row>
    <row r="255" spans="1:9" ht="27" customHeight="1" x14ac:dyDescent="0.25">
      <c r="A255" s="28" t="s">
        <v>118</v>
      </c>
      <c r="B255" s="28" t="s">
        <v>118</v>
      </c>
      <c r="C255" s="28" t="s">
        <v>118</v>
      </c>
      <c r="D255" s="28" t="s">
        <v>534</v>
      </c>
      <c r="E255" s="28" t="s">
        <v>272</v>
      </c>
      <c r="F255" s="28" t="s">
        <v>535</v>
      </c>
      <c r="G255" s="30">
        <v>3500</v>
      </c>
      <c r="H255" s="30">
        <v>2</v>
      </c>
      <c r="I255" s="10">
        <f t="shared" si="3"/>
        <v>5.7142857142857147E-4</v>
      </c>
    </row>
    <row r="256" spans="1:9" ht="27" customHeight="1" x14ac:dyDescent="0.25">
      <c r="A256" s="28" t="s">
        <v>118</v>
      </c>
      <c r="B256" s="28" t="s">
        <v>118</v>
      </c>
      <c r="C256" s="28" t="s">
        <v>118</v>
      </c>
      <c r="D256" s="28" t="s">
        <v>570</v>
      </c>
      <c r="E256" s="28" t="s">
        <v>272</v>
      </c>
      <c r="F256" s="28" t="s">
        <v>571</v>
      </c>
      <c r="G256" s="30">
        <v>2494.4499999999998</v>
      </c>
      <c r="H256" s="30">
        <v>1870.84</v>
      </c>
      <c r="I256" s="10">
        <f t="shared" si="3"/>
        <v>0.75000100222493937</v>
      </c>
    </row>
    <row r="257" spans="1:9" ht="14.25" customHeight="1" x14ac:dyDescent="0.25">
      <c r="A257" s="28" t="s">
        <v>118</v>
      </c>
      <c r="B257" s="28" t="s">
        <v>118</v>
      </c>
      <c r="C257" s="28" t="s">
        <v>118</v>
      </c>
      <c r="D257" s="28" t="s">
        <v>548</v>
      </c>
      <c r="E257" s="28" t="s">
        <v>272</v>
      </c>
      <c r="F257" s="28" t="s">
        <v>549</v>
      </c>
      <c r="G257" s="30">
        <v>2000</v>
      </c>
      <c r="H257" s="30">
        <v>920</v>
      </c>
      <c r="I257" s="10">
        <f t="shared" si="3"/>
        <v>0.46</v>
      </c>
    </row>
    <row r="258" spans="1:9" ht="27" customHeight="1" x14ac:dyDescent="0.25">
      <c r="A258" s="28" t="s">
        <v>118</v>
      </c>
      <c r="B258" s="28" t="s">
        <v>118</v>
      </c>
      <c r="C258" s="28" t="s">
        <v>118</v>
      </c>
      <c r="D258" s="28" t="s">
        <v>572</v>
      </c>
      <c r="E258" s="28" t="s">
        <v>272</v>
      </c>
      <c r="F258" s="28" t="s">
        <v>573</v>
      </c>
      <c r="G258" s="30">
        <v>300</v>
      </c>
      <c r="H258" s="30">
        <v>130</v>
      </c>
      <c r="I258" s="10">
        <f t="shared" ref="I258:I321" si="4">IF($G258=0,0,$H258/$G258)</f>
        <v>0.43333333333333335</v>
      </c>
    </row>
    <row r="259" spans="1:9" ht="14.25" customHeight="1" x14ac:dyDescent="0.25">
      <c r="A259" s="28" t="s">
        <v>118</v>
      </c>
      <c r="B259" s="28" t="s">
        <v>118</v>
      </c>
      <c r="C259" s="28" t="s">
        <v>118</v>
      </c>
      <c r="D259" s="28" t="s">
        <v>574</v>
      </c>
      <c r="E259" s="28" t="s">
        <v>272</v>
      </c>
      <c r="F259" s="28" t="s">
        <v>575</v>
      </c>
      <c r="G259" s="30">
        <v>700</v>
      </c>
      <c r="H259" s="30">
        <v>0</v>
      </c>
      <c r="I259" s="10">
        <f t="shared" si="4"/>
        <v>0</v>
      </c>
    </row>
    <row r="260" spans="1:9" ht="14.25" customHeight="1" x14ac:dyDescent="0.25">
      <c r="A260" s="28" t="s">
        <v>118</v>
      </c>
      <c r="B260" s="28" t="s">
        <v>118</v>
      </c>
      <c r="C260" s="28" t="s">
        <v>118</v>
      </c>
      <c r="D260" s="28" t="s">
        <v>630</v>
      </c>
      <c r="E260" s="28" t="s">
        <v>272</v>
      </c>
      <c r="F260" s="28" t="s">
        <v>631</v>
      </c>
      <c r="G260" s="30">
        <v>1000</v>
      </c>
      <c r="H260" s="30">
        <v>491.68</v>
      </c>
      <c r="I260" s="10">
        <f t="shared" si="4"/>
        <v>0.49168000000000001</v>
      </c>
    </row>
    <row r="261" spans="1:9" ht="27" customHeight="1" x14ac:dyDescent="0.25">
      <c r="A261" s="7"/>
      <c r="B261" s="7" t="s">
        <v>632</v>
      </c>
      <c r="C261" s="7"/>
      <c r="D261" s="7"/>
      <c r="E261" s="7"/>
      <c r="F261" s="7" t="s">
        <v>633</v>
      </c>
      <c r="G261" s="31">
        <v>33799</v>
      </c>
      <c r="H261" s="31">
        <v>8569.3700000000008</v>
      </c>
      <c r="I261" s="10">
        <f t="shared" si="4"/>
        <v>0.25353915796325338</v>
      </c>
    </row>
    <row r="262" spans="1:9" ht="27" customHeight="1" x14ac:dyDescent="0.25">
      <c r="A262" s="28" t="s">
        <v>118</v>
      </c>
      <c r="B262" s="28" t="s">
        <v>118</v>
      </c>
      <c r="C262" s="28" t="s">
        <v>118</v>
      </c>
      <c r="D262" s="28" t="s">
        <v>616</v>
      </c>
      <c r="E262" s="28" t="s">
        <v>272</v>
      </c>
      <c r="F262" s="28" t="s">
        <v>617</v>
      </c>
      <c r="G262" s="30">
        <v>4739</v>
      </c>
      <c r="H262" s="30">
        <v>929.81</v>
      </c>
      <c r="I262" s="10">
        <f t="shared" si="4"/>
        <v>0.19620384047267356</v>
      </c>
    </row>
    <row r="263" spans="1:9" ht="27" customHeight="1" x14ac:dyDescent="0.25">
      <c r="A263" s="28" t="s">
        <v>118</v>
      </c>
      <c r="B263" s="28" t="s">
        <v>118</v>
      </c>
      <c r="C263" s="28" t="s">
        <v>118</v>
      </c>
      <c r="D263" s="28" t="s">
        <v>518</v>
      </c>
      <c r="E263" s="28" t="s">
        <v>272</v>
      </c>
      <c r="F263" s="28" t="s">
        <v>519</v>
      </c>
      <c r="G263" s="30">
        <v>12199</v>
      </c>
      <c r="H263" s="30">
        <v>3130.56</v>
      </c>
      <c r="I263" s="10">
        <f t="shared" si="4"/>
        <v>0.25662431346831704</v>
      </c>
    </row>
    <row r="264" spans="1:9" ht="14.25" customHeight="1" x14ac:dyDescent="0.25">
      <c r="A264" s="28" t="s">
        <v>118</v>
      </c>
      <c r="B264" s="28" t="s">
        <v>118</v>
      </c>
      <c r="C264" s="28" t="s">
        <v>118</v>
      </c>
      <c r="D264" s="28" t="s">
        <v>590</v>
      </c>
      <c r="E264" s="28" t="s">
        <v>272</v>
      </c>
      <c r="F264" s="28" t="s">
        <v>591</v>
      </c>
      <c r="G264" s="30">
        <v>8173</v>
      </c>
      <c r="H264" s="30">
        <v>0</v>
      </c>
      <c r="I264" s="10">
        <f t="shared" si="4"/>
        <v>0</v>
      </c>
    </row>
    <row r="265" spans="1:9" ht="27" customHeight="1" x14ac:dyDescent="0.25">
      <c r="A265" s="28" t="s">
        <v>118</v>
      </c>
      <c r="B265" s="28" t="s">
        <v>118</v>
      </c>
      <c r="C265" s="28" t="s">
        <v>118</v>
      </c>
      <c r="D265" s="28" t="s">
        <v>572</v>
      </c>
      <c r="E265" s="28" t="s">
        <v>272</v>
      </c>
      <c r="F265" s="28" t="s">
        <v>573</v>
      </c>
      <c r="G265" s="30">
        <v>8688</v>
      </c>
      <c r="H265" s="30">
        <v>4509</v>
      </c>
      <c r="I265" s="10">
        <f t="shared" si="4"/>
        <v>0.51899171270718236</v>
      </c>
    </row>
    <row r="266" spans="1:9" ht="39.950000000000003" customHeight="1" x14ac:dyDescent="0.25">
      <c r="A266" s="7"/>
      <c r="B266" s="7" t="s">
        <v>634</v>
      </c>
      <c r="C266" s="7"/>
      <c r="D266" s="7"/>
      <c r="E266" s="7"/>
      <c r="F266" s="7" t="s">
        <v>635</v>
      </c>
      <c r="G266" s="31">
        <v>50356.6</v>
      </c>
      <c r="H266" s="31">
        <v>27012.05</v>
      </c>
      <c r="I266" s="10">
        <f t="shared" si="4"/>
        <v>0.53641528617897161</v>
      </c>
    </row>
    <row r="267" spans="1:9" ht="27" customHeight="1" x14ac:dyDescent="0.25">
      <c r="A267" s="28" t="s">
        <v>118</v>
      </c>
      <c r="B267" s="28" t="s">
        <v>118</v>
      </c>
      <c r="C267" s="28" t="s">
        <v>118</v>
      </c>
      <c r="D267" s="28" t="s">
        <v>528</v>
      </c>
      <c r="E267" s="28" t="s">
        <v>272</v>
      </c>
      <c r="F267" s="28" t="s">
        <v>529</v>
      </c>
      <c r="G267" s="30">
        <v>4997.76</v>
      </c>
      <c r="H267" s="30">
        <v>3366.19</v>
      </c>
      <c r="I267" s="10">
        <f t="shared" si="4"/>
        <v>0.67353974580612108</v>
      </c>
    </row>
    <row r="268" spans="1:9" ht="27" customHeight="1" x14ac:dyDescent="0.25">
      <c r="A268" s="28" t="s">
        <v>118</v>
      </c>
      <c r="B268" s="28" t="s">
        <v>118</v>
      </c>
      <c r="C268" s="28" t="s">
        <v>118</v>
      </c>
      <c r="D268" s="28" t="s">
        <v>530</v>
      </c>
      <c r="E268" s="28" t="s">
        <v>272</v>
      </c>
      <c r="F268" s="28" t="s">
        <v>531</v>
      </c>
      <c r="G268" s="30">
        <v>841.68</v>
      </c>
      <c r="H268" s="30">
        <v>517.17999999999995</v>
      </c>
      <c r="I268" s="10">
        <f t="shared" si="4"/>
        <v>0.6144615530843075</v>
      </c>
    </row>
    <row r="269" spans="1:9" ht="27" customHeight="1" x14ac:dyDescent="0.25">
      <c r="A269" s="28" t="s">
        <v>118</v>
      </c>
      <c r="B269" s="28" t="s">
        <v>118</v>
      </c>
      <c r="C269" s="28" t="s">
        <v>118</v>
      </c>
      <c r="D269" s="28" t="s">
        <v>618</v>
      </c>
      <c r="E269" s="28" t="s">
        <v>272</v>
      </c>
      <c r="F269" s="28" t="s">
        <v>619</v>
      </c>
      <c r="G269" s="30">
        <v>44517.16</v>
      </c>
      <c r="H269" s="30">
        <v>23128.68</v>
      </c>
      <c r="I269" s="10">
        <f t="shared" si="4"/>
        <v>0.5195452719805127</v>
      </c>
    </row>
    <row r="270" spans="1:9" ht="27" customHeight="1" x14ac:dyDescent="0.25">
      <c r="A270" s="7"/>
      <c r="B270" s="7" t="s">
        <v>636</v>
      </c>
      <c r="C270" s="7"/>
      <c r="D270" s="7"/>
      <c r="E270" s="7"/>
      <c r="F270" s="7" t="s">
        <v>637</v>
      </c>
      <c r="G270" s="31">
        <v>774716.97</v>
      </c>
      <c r="H270" s="31">
        <v>372529.68</v>
      </c>
      <c r="I270" s="10">
        <f t="shared" si="4"/>
        <v>0.48085906779607529</v>
      </c>
    </row>
    <row r="271" spans="1:9" ht="27" customHeight="1" x14ac:dyDescent="0.25">
      <c r="A271" s="28" t="s">
        <v>118</v>
      </c>
      <c r="B271" s="28" t="s">
        <v>118</v>
      </c>
      <c r="C271" s="28" t="s">
        <v>118</v>
      </c>
      <c r="D271" s="28" t="s">
        <v>528</v>
      </c>
      <c r="E271" s="28" t="s">
        <v>272</v>
      </c>
      <c r="F271" s="28" t="s">
        <v>529</v>
      </c>
      <c r="G271" s="30">
        <v>108591</v>
      </c>
      <c r="H271" s="30">
        <v>53028.69</v>
      </c>
      <c r="I271" s="10">
        <f t="shared" si="4"/>
        <v>0.48833411608696853</v>
      </c>
    </row>
    <row r="272" spans="1:9" ht="27" customHeight="1" x14ac:dyDescent="0.25">
      <c r="A272" s="28" t="s">
        <v>118</v>
      </c>
      <c r="B272" s="28" t="s">
        <v>118</v>
      </c>
      <c r="C272" s="28" t="s">
        <v>118</v>
      </c>
      <c r="D272" s="28" t="s">
        <v>530</v>
      </c>
      <c r="E272" s="28" t="s">
        <v>272</v>
      </c>
      <c r="F272" s="28" t="s">
        <v>531</v>
      </c>
      <c r="G272" s="30">
        <v>31269</v>
      </c>
      <c r="H272" s="30">
        <v>7115.41</v>
      </c>
      <c r="I272" s="10">
        <f t="shared" si="4"/>
        <v>0.22755476670184527</v>
      </c>
    </row>
    <row r="273" spans="1:9" ht="27" customHeight="1" x14ac:dyDescent="0.25">
      <c r="A273" s="28" t="s">
        <v>118</v>
      </c>
      <c r="B273" s="28" t="s">
        <v>118</v>
      </c>
      <c r="C273" s="28" t="s">
        <v>118</v>
      </c>
      <c r="D273" s="28" t="s">
        <v>616</v>
      </c>
      <c r="E273" s="28" t="s">
        <v>272</v>
      </c>
      <c r="F273" s="28" t="s">
        <v>617</v>
      </c>
      <c r="G273" s="30">
        <v>24000</v>
      </c>
      <c r="H273" s="30">
        <v>236</v>
      </c>
      <c r="I273" s="10">
        <f t="shared" si="4"/>
        <v>9.8333333333333328E-3</v>
      </c>
    </row>
    <row r="274" spans="1:9" ht="27" customHeight="1" x14ac:dyDescent="0.25">
      <c r="A274" s="28" t="s">
        <v>118</v>
      </c>
      <c r="B274" s="28" t="s">
        <v>118</v>
      </c>
      <c r="C274" s="28" t="s">
        <v>118</v>
      </c>
      <c r="D274" s="28" t="s">
        <v>618</v>
      </c>
      <c r="E274" s="28" t="s">
        <v>272</v>
      </c>
      <c r="F274" s="28" t="s">
        <v>619</v>
      </c>
      <c r="G274" s="30">
        <v>610856.97</v>
      </c>
      <c r="H274" s="30">
        <v>312149.58</v>
      </c>
      <c r="I274" s="10">
        <f t="shared" si="4"/>
        <v>0.51100273113033323</v>
      </c>
    </row>
    <row r="275" spans="1:9" ht="27" customHeight="1" x14ac:dyDescent="0.25">
      <c r="A275" s="7"/>
      <c r="B275" s="7" t="s">
        <v>441</v>
      </c>
      <c r="C275" s="7"/>
      <c r="D275" s="7"/>
      <c r="E275" s="7"/>
      <c r="F275" s="7" t="s">
        <v>275</v>
      </c>
      <c r="G275" s="31">
        <v>604710</v>
      </c>
      <c r="H275" s="31">
        <v>81798</v>
      </c>
      <c r="I275" s="10">
        <f t="shared" si="4"/>
        <v>0.13526814506126905</v>
      </c>
    </row>
    <row r="276" spans="1:9" ht="14.25" customHeight="1" x14ac:dyDescent="0.25">
      <c r="A276" s="28" t="s">
        <v>118</v>
      </c>
      <c r="B276" s="28" t="s">
        <v>118</v>
      </c>
      <c r="C276" s="28" t="s">
        <v>118</v>
      </c>
      <c r="D276" s="28" t="s">
        <v>584</v>
      </c>
      <c r="E276" s="28" t="s">
        <v>272</v>
      </c>
      <c r="F276" s="28" t="s">
        <v>585</v>
      </c>
      <c r="G276" s="30">
        <v>1000</v>
      </c>
      <c r="H276" s="30">
        <v>0</v>
      </c>
      <c r="I276" s="10">
        <f t="shared" si="4"/>
        <v>0</v>
      </c>
    </row>
    <row r="277" spans="1:9" ht="14.25" customHeight="1" x14ac:dyDescent="0.25">
      <c r="A277" s="28" t="s">
        <v>118</v>
      </c>
      <c r="B277" s="28" t="s">
        <v>118</v>
      </c>
      <c r="C277" s="28" t="s">
        <v>118</v>
      </c>
      <c r="D277" s="28" t="s">
        <v>532</v>
      </c>
      <c r="E277" s="28" t="s">
        <v>116</v>
      </c>
      <c r="F277" s="28" t="s">
        <v>533</v>
      </c>
      <c r="G277" s="30">
        <v>501000</v>
      </c>
      <c r="H277" s="30">
        <v>0</v>
      </c>
      <c r="I277" s="10">
        <f t="shared" si="4"/>
        <v>0</v>
      </c>
    </row>
    <row r="278" spans="1:9" ht="27" customHeight="1" x14ac:dyDescent="0.25">
      <c r="A278" s="28" t="s">
        <v>118</v>
      </c>
      <c r="B278" s="28" t="s">
        <v>118</v>
      </c>
      <c r="C278" s="28" t="s">
        <v>118</v>
      </c>
      <c r="D278" s="28" t="s">
        <v>518</v>
      </c>
      <c r="E278" s="28" t="s">
        <v>272</v>
      </c>
      <c r="F278" s="28" t="s">
        <v>519</v>
      </c>
      <c r="G278" s="30">
        <v>52531</v>
      </c>
      <c r="H278" s="30">
        <v>52455</v>
      </c>
      <c r="I278" s="10">
        <f t="shared" si="4"/>
        <v>0.99855323523252937</v>
      </c>
    </row>
    <row r="279" spans="1:9" ht="14.25" customHeight="1" x14ac:dyDescent="0.25">
      <c r="A279" s="28" t="s">
        <v>118</v>
      </c>
      <c r="B279" s="28" t="s">
        <v>118</v>
      </c>
      <c r="C279" s="28" t="s">
        <v>118</v>
      </c>
      <c r="D279" s="28" t="s">
        <v>534</v>
      </c>
      <c r="E279" s="28" t="s">
        <v>116</v>
      </c>
      <c r="F279" s="28" t="s">
        <v>535</v>
      </c>
      <c r="G279" s="30">
        <v>11055</v>
      </c>
      <c r="H279" s="30">
        <v>0</v>
      </c>
      <c r="I279" s="10">
        <f t="shared" si="4"/>
        <v>0</v>
      </c>
    </row>
    <row r="280" spans="1:9" ht="14.25" customHeight="1" x14ac:dyDescent="0.25">
      <c r="A280" s="28" t="s">
        <v>118</v>
      </c>
      <c r="B280" s="28" t="s">
        <v>118</v>
      </c>
      <c r="C280" s="28" t="s">
        <v>118</v>
      </c>
      <c r="D280" s="28" t="s">
        <v>570</v>
      </c>
      <c r="E280" s="28" t="s">
        <v>272</v>
      </c>
      <c r="F280" s="28" t="s">
        <v>571</v>
      </c>
      <c r="G280" s="30">
        <v>39124</v>
      </c>
      <c r="H280" s="30">
        <v>29343</v>
      </c>
      <c r="I280" s="10">
        <f t="shared" si="4"/>
        <v>0.75</v>
      </c>
    </row>
    <row r="281" spans="1:9" ht="27" customHeight="1" x14ac:dyDescent="0.25">
      <c r="A281" s="3" t="s">
        <v>444</v>
      </c>
      <c r="B281" s="3"/>
      <c r="C281" s="3"/>
      <c r="D281" s="3"/>
      <c r="E281" s="3"/>
      <c r="F281" s="3" t="s">
        <v>445</v>
      </c>
      <c r="G281" s="27">
        <v>267132.01</v>
      </c>
      <c r="H281" s="27">
        <v>64464.89</v>
      </c>
      <c r="I281" s="5">
        <f t="shared" si="4"/>
        <v>0.24132222117446725</v>
      </c>
    </row>
    <row r="282" spans="1:9" ht="27" customHeight="1" x14ac:dyDescent="0.25">
      <c r="A282" s="7"/>
      <c r="B282" s="7" t="s">
        <v>638</v>
      </c>
      <c r="C282" s="7"/>
      <c r="D282" s="7"/>
      <c r="E282" s="7"/>
      <c r="F282" s="7" t="s">
        <v>639</v>
      </c>
      <c r="G282" s="31">
        <v>18950</v>
      </c>
      <c r="H282" s="31">
        <v>3950</v>
      </c>
      <c r="I282" s="10">
        <f t="shared" si="4"/>
        <v>0.20844327176781002</v>
      </c>
    </row>
    <row r="283" spans="1:9" ht="14.25" customHeight="1" x14ac:dyDescent="0.25">
      <c r="A283" s="28" t="s">
        <v>118</v>
      </c>
      <c r="B283" s="28" t="s">
        <v>118</v>
      </c>
      <c r="C283" s="28" t="s">
        <v>118</v>
      </c>
      <c r="D283" s="28" t="s">
        <v>532</v>
      </c>
      <c r="E283" s="28" t="s">
        <v>272</v>
      </c>
      <c r="F283" s="28" t="s">
        <v>533</v>
      </c>
      <c r="G283" s="30">
        <v>2000</v>
      </c>
      <c r="H283" s="30">
        <v>1225</v>
      </c>
      <c r="I283" s="10">
        <f t="shared" si="4"/>
        <v>0.61250000000000004</v>
      </c>
    </row>
    <row r="284" spans="1:9" ht="27" customHeight="1" x14ac:dyDescent="0.25">
      <c r="A284" s="28" t="s">
        <v>118</v>
      </c>
      <c r="B284" s="28" t="s">
        <v>118</v>
      </c>
      <c r="C284" s="28" t="s">
        <v>118</v>
      </c>
      <c r="D284" s="28" t="s">
        <v>518</v>
      </c>
      <c r="E284" s="28" t="s">
        <v>272</v>
      </c>
      <c r="F284" s="28" t="s">
        <v>519</v>
      </c>
      <c r="G284" s="30">
        <v>16950</v>
      </c>
      <c r="H284" s="30">
        <v>2725</v>
      </c>
      <c r="I284" s="10">
        <f t="shared" si="4"/>
        <v>0.16076696165191739</v>
      </c>
    </row>
    <row r="285" spans="1:9" ht="27" customHeight="1" x14ac:dyDescent="0.25">
      <c r="A285" s="7"/>
      <c r="B285" s="7" t="s">
        <v>446</v>
      </c>
      <c r="C285" s="7"/>
      <c r="D285" s="7"/>
      <c r="E285" s="7"/>
      <c r="F285" s="7" t="s">
        <v>447</v>
      </c>
      <c r="G285" s="31">
        <v>248182.01</v>
      </c>
      <c r="H285" s="31">
        <v>60514.89</v>
      </c>
      <c r="I285" s="10">
        <f t="shared" si="4"/>
        <v>0.24383270165311335</v>
      </c>
    </row>
    <row r="286" spans="1:9" ht="27" customHeight="1" x14ac:dyDescent="0.25">
      <c r="A286" s="28" t="s">
        <v>118</v>
      </c>
      <c r="B286" s="28" t="s">
        <v>118</v>
      </c>
      <c r="C286" s="28" t="s">
        <v>118</v>
      </c>
      <c r="D286" s="28" t="s">
        <v>640</v>
      </c>
      <c r="E286" s="28" t="s">
        <v>272</v>
      </c>
      <c r="F286" s="28" t="s">
        <v>641</v>
      </c>
      <c r="G286" s="30">
        <v>10000</v>
      </c>
      <c r="H286" s="30">
        <v>0</v>
      </c>
      <c r="I286" s="10">
        <f t="shared" si="4"/>
        <v>0</v>
      </c>
    </row>
    <row r="287" spans="1:9" ht="39.950000000000003" customHeight="1" x14ac:dyDescent="0.25">
      <c r="A287" s="28" t="s">
        <v>118</v>
      </c>
      <c r="B287" s="28" t="s">
        <v>118</v>
      </c>
      <c r="C287" s="28" t="s">
        <v>118</v>
      </c>
      <c r="D287" s="28" t="s">
        <v>642</v>
      </c>
      <c r="E287" s="28" t="s">
        <v>272</v>
      </c>
      <c r="F287" s="28" t="s">
        <v>643</v>
      </c>
      <c r="G287" s="30">
        <v>20000</v>
      </c>
      <c r="H287" s="30">
        <v>20000</v>
      </c>
      <c r="I287" s="10">
        <f t="shared" si="4"/>
        <v>1</v>
      </c>
    </row>
    <row r="288" spans="1:9" ht="14.25" customHeight="1" x14ac:dyDescent="0.25">
      <c r="A288" s="28" t="s">
        <v>118</v>
      </c>
      <c r="B288" s="28" t="s">
        <v>118</v>
      </c>
      <c r="C288" s="28" t="s">
        <v>118</v>
      </c>
      <c r="D288" s="28" t="s">
        <v>528</v>
      </c>
      <c r="E288" s="28" t="s">
        <v>272</v>
      </c>
      <c r="F288" s="28" t="s">
        <v>529</v>
      </c>
      <c r="G288" s="30">
        <v>1000</v>
      </c>
      <c r="H288" s="30">
        <v>379.2</v>
      </c>
      <c r="I288" s="10">
        <f t="shared" si="4"/>
        <v>0.37919999999999998</v>
      </c>
    </row>
    <row r="289" spans="1:9" ht="27" customHeight="1" x14ac:dyDescent="0.25">
      <c r="A289" s="28" t="s">
        <v>118</v>
      </c>
      <c r="B289" s="28" t="s">
        <v>118</v>
      </c>
      <c r="C289" s="28" t="s">
        <v>118</v>
      </c>
      <c r="D289" s="28" t="s">
        <v>530</v>
      </c>
      <c r="E289" s="28" t="s">
        <v>272</v>
      </c>
      <c r="F289" s="28" t="s">
        <v>531</v>
      </c>
      <c r="G289" s="30">
        <v>170</v>
      </c>
      <c r="H289" s="30">
        <v>53.96</v>
      </c>
      <c r="I289" s="10">
        <f t="shared" si="4"/>
        <v>0.31741176470588234</v>
      </c>
    </row>
    <row r="290" spans="1:9" ht="27" customHeight="1" x14ac:dyDescent="0.25">
      <c r="A290" s="28" t="s">
        <v>118</v>
      </c>
      <c r="B290" s="28" t="s">
        <v>118</v>
      </c>
      <c r="C290" s="28" t="s">
        <v>118</v>
      </c>
      <c r="D290" s="28" t="s">
        <v>584</v>
      </c>
      <c r="E290" s="28" t="s">
        <v>272</v>
      </c>
      <c r="F290" s="28" t="s">
        <v>585</v>
      </c>
      <c r="G290" s="30">
        <v>46000</v>
      </c>
      <c r="H290" s="30">
        <v>11026.67</v>
      </c>
      <c r="I290" s="10">
        <f t="shared" si="4"/>
        <v>0.23971021739130435</v>
      </c>
    </row>
    <row r="291" spans="1:9" ht="27" customHeight="1" x14ac:dyDescent="0.25">
      <c r="A291" s="28" t="s">
        <v>118</v>
      </c>
      <c r="B291" s="28" t="s">
        <v>118</v>
      </c>
      <c r="C291" s="28" t="s">
        <v>118</v>
      </c>
      <c r="D291" s="28" t="s">
        <v>532</v>
      </c>
      <c r="E291" s="28" t="s">
        <v>272</v>
      </c>
      <c r="F291" s="28" t="s">
        <v>533</v>
      </c>
      <c r="G291" s="30">
        <v>10300</v>
      </c>
      <c r="H291" s="30">
        <v>5525</v>
      </c>
      <c r="I291" s="10">
        <f t="shared" si="4"/>
        <v>0.53640776699029125</v>
      </c>
    </row>
    <row r="292" spans="1:9" ht="14.25" customHeight="1" x14ac:dyDescent="0.25">
      <c r="A292" s="28" t="s">
        <v>118</v>
      </c>
      <c r="B292" s="28" t="s">
        <v>118</v>
      </c>
      <c r="C292" s="28" t="s">
        <v>118</v>
      </c>
      <c r="D292" s="28" t="s">
        <v>578</v>
      </c>
      <c r="E292" s="28" t="s">
        <v>272</v>
      </c>
      <c r="F292" s="28" t="s">
        <v>579</v>
      </c>
      <c r="G292" s="30">
        <v>1100</v>
      </c>
      <c r="H292" s="30">
        <v>0</v>
      </c>
      <c r="I292" s="10">
        <f t="shared" si="4"/>
        <v>0</v>
      </c>
    </row>
    <row r="293" spans="1:9" ht="27" customHeight="1" x14ac:dyDescent="0.25">
      <c r="A293" s="28" t="s">
        <v>118</v>
      </c>
      <c r="B293" s="28" t="s">
        <v>118</v>
      </c>
      <c r="C293" s="28" t="s">
        <v>118</v>
      </c>
      <c r="D293" s="28" t="s">
        <v>542</v>
      </c>
      <c r="E293" s="28" t="s">
        <v>272</v>
      </c>
      <c r="F293" s="28" t="s">
        <v>543</v>
      </c>
      <c r="G293" s="30">
        <v>9000</v>
      </c>
      <c r="H293" s="30">
        <v>1825.91</v>
      </c>
      <c r="I293" s="10">
        <f t="shared" si="4"/>
        <v>0.20287888888888889</v>
      </c>
    </row>
    <row r="294" spans="1:9" ht="27" customHeight="1" x14ac:dyDescent="0.25">
      <c r="A294" s="28" t="s">
        <v>118</v>
      </c>
      <c r="B294" s="28" t="s">
        <v>118</v>
      </c>
      <c r="C294" s="28" t="s">
        <v>118</v>
      </c>
      <c r="D294" s="28" t="s">
        <v>518</v>
      </c>
      <c r="E294" s="28" t="s">
        <v>272</v>
      </c>
      <c r="F294" s="28" t="s">
        <v>519</v>
      </c>
      <c r="G294" s="30">
        <v>144461.01</v>
      </c>
      <c r="H294" s="30">
        <v>20973.15</v>
      </c>
      <c r="I294" s="10">
        <f t="shared" si="4"/>
        <v>0.14518208061815435</v>
      </c>
    </row>
    <row r="295" spans="1:9" ht="27" customHeight="1" x14ac:dyDescent="0.25">
      <c r="A295" s="28" t="s">
        <v>118</v>
      </c>
      <c r="B295" s="28" t="s">
        <v>118</v>
      </c>
      <c r="C295" s="28" t="s">
        <v>118</v>
      </c>
      <c r="D295" s="28" t="s">
        <v>534</v>
      </c>
      <c r="E295" s="28" t="s">
        <v>272</v>
      </c>
      <c r="F295" s="28" t="s">
        <v>535</v>
      </c>
      <c r="G295" s="30">
        <v>3000</v>
      </c>
      <c r="H295" s="30">
        <v>580</v>
      </c>
      <c r="I295" s="10">
        <f t="shared" si="4"/>
        <v>0.19333333333333333</v>
      </c>
    </row>
    <row r="296" spans="1:9" ht="14.25" customHeight="1" x14ac:dyDescent="0.25">
      <c r="A296" s="28" t="s">
        <v>118</v>
      </c>
      <c r="B296" s="28" t="s">
        <v>118</v>
      </c>
      <c r="C296" s="28" t="s">
        <v>118</v>
      </c>
      <c r="D296" s="28" t="s">
        <v>546</v>
      </c>
      <c r="E296" s="28" t="s">
        <v>272</v>
      </c>
      <c r="F296" s="28" t="s">
        <v>547</v>
      </c>
      <c r="G296" s="30">
        <v>151</v>
      </c>
      <c r="H296" s="30">
        <v>151</v>
      </c>
      <c r="I296" s="10">
        <f t="shared" si="4"/>
        <v>1</v>
      </c>
    </row>
    <row r="297" spans="1:9" ht="14.25" customHeight="1" x14ac:dyDescent="0.25">
      <c r="A297" s="28" t="s">
        <v>118</v>
      </c>
      <c r="B297" s="28" t="s">
        <v>118</v>
      </c>
      <c r="C297" s="28" t="s">
        <v>118</v>
      </c>
      <c r="D297" s="28" t="s">
        <v>572</v>
      </c>
      <c r="E297" s="28" t="s">
        <v>272</v>
      </c>
      <c r="F297" s="28" t="s">
        <v>573</v>
      </c>
      <c r="G297" s="30">
        <v>3000</v>
      </c>
      <c r="H297" s="30">
        <v>0</v>
      </c>
      <c r="I297" s="10">
        <f t="shared" si="4"/>
        <v>0</v>
      </c>
    </row>
    <row r="298" spans="1:9" ht="27" customHeight="1" x14ac:dyDescent="0.25">
      <c r="A298" s="3" t="s">
        <v>451</v>
      </c>
      <c r="B298" s="3"/>
      <c r="C298" s="3"/>
      <c r="D298" s="3"/>
      <c r="E298" s="3"/>
      <c r="F298" s="3" t="s">
        <v>452</v>
      </c>
      <c r="G298" s="27">
        <v>2621401.9300000002</v>
      </c>
      <c r="H298" s="27">
        <v>1184791.73</v>
      </c>
      <c r="I298" s="5">
        <f t="shared" si="4"/>
        <v>0.45196874101637663</v>
      </c>
    </row>
    <row r="299" spans="1:9" ht="27" customHeight="1" x14ac:dyDescent="0.25">
      <c r="A299" s="7"/>
      <c r="B299" s="7" t="s">
        <v>453</v>
      </c>
      <c r="C299" s="7"/>
      <c r="D299" s="7"/>
      <c r="E299" s="7"/>
      <c r="F299" s="7" t="s">
        <v>454</v>
      </c>
      <c r="G299" s="31">
        <v>685000</v>
      </c>
      <c r="H299" s="31">
        <v>284808.26</v>
      </c>
      <c r="I299" s="10">
        <f t="shared" si="4"/>
        <v>0.41577848175182486</v>
      </c>
    </row>
    <row r="300" spans="1:9" ht="27" customHeight="1" x14ac:dyDescent="0.25">
      <c r="A300" s="28" t="s">
        <v>118</v>
      </c>
      <c r="B300" s="28" t="s">
        <v>118</v>
      </c>
      <c r="C300" s="28" t="s">
        <v>118</v>
      </c>
      <c r="D300" s="28" t="s">
        <v>518</v>
      </c>
      <c r="E300" s="28" t="s">
        <v>272</v>
      </c>
      <c r="F300" s="28" t="s">
        <v>519</v>
      </c>
      <c r="G300" s="30">
        <v>75000</v>
      </c>
      <c r="H300" s="30">
        <v>29008.79</v>
      </c>
      <c r="I300" s="10">
        <f t="shared" si="4"/>
        <v>0.3867838666666667</v>
      </c>
    </row>
    <row r="301" spans="1:9" ht="27" customHeight="1" x14ac:dyDescent="0.25">
      <c r="A301" s="28" t="s">
        <v>118</v>
      </c>
      <c r="B301" s="28" t="s">
        <v>118</v>
      </c>
      <c r="C301" s="28" t="s">
        <v>118</v>
      </c>
      <c r="D301" s="28" t="s">
        <v>624</v>
      </c>
      <c r="E301" s="28" t="s">
        <v>272</v>
      </c>
      <c r="F301" s="28" t="s">
        <v>625</v>
      </c>
      <c r="G301" s="30">
        <v>610000</v>
      </c>
      <c r="H301" s="30">
        <v>255799.47</v>
      </c>
      <c r="I301" s="10">
        <f t="shared" si="4"/>
        <v>0.41934339344262295</v>
      </c>
    </row>
    <row r="302" spans="1:9" ht="27" customHeight="1" x14ac:dyDescent="0.25">
      <c r="A302" s="7"/>
      <c r="B302" s="7" t="s">
        <v>644</v>
      </c>
      <c r="C302" s="7"/>
      <c r="D302" s="7"/>
      <c r="E302" s="7"/>
      <c r="F302" s="7" t="s">
        <v>645</v>
      </c>
      <c r="G302" s="31">
        <v>30980</v>
      </c>
      <c r="H302" s="31">
        <v>9544.4500000000007</v>
      </c>
      <c r="I302" s="10">
        <f t="shared" si="4"/>
        <v>0.30808424790187222</v>
      </c>
    </row>
    <row r="303" spans="1:9" ht="27" customHeight="1" x14ac:dyDescent="0.25">
      <c r="A303" s="28" t="s">
        <v>118</v>
      </c>
      <c r="B303" s="28" t="s">
        <v>118</v>
      </c>
      <c r="C303" s="28" t="s">
        <v>118</v>
      </c>
      <c r="D303" s="28" t="s">
        <v>584</v>
      </c>
      <c r="E303" s="28" t="s">
        <v>272</v>
      </c>
      <c r="F303" s="28" t="s">
        <v>585</v>
      </c>
      <c r="G303" s="30">
        <v>12380</v>
      </c>
      <c r="H303" s="30">
        <v>8100</v>
      </c>
      <c r="I303" s="10">
        <f t="shared" si="4"/>
        <v>0.65428109854604199</v>
      </c>
    </row>
    <row r="304" spans="1:9" ht="14.25" customHeight="1" x14ac:dyDescent="0.25">
      <c r="A304" s="28" t="s">
        <v>118</v>
      </c>
      <c r="B304" s="28" t="s">
        <v>118</v>
      </c>
      <c r="C304" s="28" t="s">
        <v>118</v>
      </c>
      <c r="D304" s="28" t="s">
        <v>532</v>
      </c>
      <c r="E304" s="28" t="s">
        <v>272</v>
      </c>
      <c r="F304" s="28" t="s">
        <v>533</v>
      </c>
      <c r="G304" s="30">
        <v>1000</v>
      </c>
      <c r="H304" s="30">
        <v>0</v>
      </c>
      <c r="I304" s="10">
        <f t="shared" si="4"/>
        <v>0</v>
      </c>
    </row>
    <row r="305" spans="1:9" ht="27" customHeight="1" x14ac:dyDescent="0.25">
      <c r="A305" s="28" t="s">
        <v>118</v>
      </c>
      <c r="B305" s="28" t="s">
        <v>118</v>
      </c>
      <c r="C305" s="28" t="s">
        <v>118</v>
      </c>
      <c r="D305" s="28" t="s">
        <v>518</v>
      </c>
      <c r="E305" s="28" t="s">
        <v>272</v>
      </c>
      <c r="F305" s="28" t="s">
        <v>519</v>
      </c>
      <c r="G305" s="30">
        <v>15000</v>
      </c>
      <c r="H305" s="30">
        <v>1354.55</v>
      </c>
      <c r="I305" s="10">
        <f t="shared" si="4"/>
        <v>9.0303333333333333E-2</v>
      </c>
    </row>
    <row r="306" spans="1:9" ht="14.25" customHeight="1" x14ac:dyDescent="0.25">
      <c r="A306" s="28" t="s">
        <v>118</v>
      </c>
      <c r="B306" s="28" t="s">
        <v>118</v>
      </c>
      <c r="C306" s="28" t="s">
        <v>118</v>
      </c>
      <c r="D306" s="28" t="s">
        <v>572</v>
      </c>
      <c r="E306" s="28" t="s">
        <v>272</v>
      </c>
      <c r="F306" s="28" t="s">
        <v>573</v>
      </c>
      <c r="G306" s="30">
        <v>2500</v>
      </c>
      <c r="H306" s="30">
        <v>89.9</v>
      </c>
      <c r="I306" s="10">
        <f t="shared" si="4"/>
        <v>3.5959999999999999E-2</v>
      </c>
    </row>
    <row r="307" spans="1:9" ht="14.25" customHeight="1" x14ac:dyDescent="0.25">
      <c r="A307" s="28" t="s">
        <v>118</v>
      </c>
      <c r="B307" s="28" t="s">
        <v>118</v>
      </c>
      <c r="C307" s="28" t="s">
        <v>118</v>
      </c>
      <c r="D307" s="28" t="s">
        <v>574</v>
      </c>
      <c r="E307" s="28" t="s">
        <v>272</v>
      </c>
      <c r="F307" s="28" t="s">
        <v>575</v>
      </c>
      <c r="G307" s="30">
        <v>100</v>
      </c>
      <c r="H307" s="30">
        <v>0</v>
      </c>
      <c r="I307" s="10">
        <f t="shared" si="4"/>
        <v>0</v>
      </c>
    </row>
    <row r="308" spans="1:9" ht="39.950000000000003" customHeight="1" x14ac:dyDescent="0.25">
      <c r="A308" s="7"/>
      <c r="B308" s="7" t="s">
        <v>455</v>
      </c>
      <c r="C308" s="7"/>
      <c r="D308" s="7"/>
      <c r="E308" s="7"/>
      <c r="F308" s="7" t="s">
        <v>456</v>
      </c>
      <c r="G308" s="31">
        <v>13100</v>
      </c>
      <c r="H308" s="31">
        <v>4046.52</v>
      </c>
      <c r="I308" s="10">
        <f t="shared" si="4"/>
        <v>0.30889465648854963</v>
      </c>
    </row>
    <row r="309" spans="1:9" ht="27" customHeight="1" x14ac:dyDescent="0.25">
      <c r="A309" s="28" t="s">
        <v>118</v>
      </c>
      <c r="B309" s="28" t="s">
        <v>118</v>
      </c>
      <c r="C309" s="28" t="s">
        <v>118</v>
      </c>
      <c r="D309" s="28" t="s">
        <v>646</v>
      </c>
      <c r="E309" s="28" t="s">
        <v>272</v>
      </c>
      <c r="F309" s="28" t="s">
        <v>647</v>
      </c>
      <c r="G309" s="30">
        <v>13100</v>
      </c>
      <c r="H309" s="30">
        <v>4046.52</v>
      </c>
      <c r="I309" s="10">
        <f t="shared" si="4"/>
        <v>0.30889465648854963</v>
      </c>
    </row>
    <row r="310" spans="1:9" ht="27" customHeight="1" x14ac:dyDescent="0.25">
      <c r="A310" s="7"/>
      <c r="B310" s="7" t="s">
        <v>457</v>
      </c>
      <c r="C310" s="7"/>
      <c r="D310" s="7"/>
      <c r="E310" s="7"/>
      <c r="F310" s="7" t="s">
        <v>458</v>
      </c>
      <c r="G310" s="31">
        <v>150000</v>
      </c>
      <c r="H310" s="31">
        <v>26813.18</v>
      </c>
      <c r="I310" s="10">
        <f t="shared" si="4"/>
        <v>0.17875453333333333</v>
      </c>
    </row>
    <row r="311" spans="1:9" ht="27" customHeight="1" x14ac:dyDescent="0.25">
      <c r="A311" s="28" t="s">
        <v>118</v>
      </c>
      <c r="B311" s="28" t="s">
        <v>118</v>
      </c>
      <c r="C311" s="28" t="s">
        <v>118</v>
      </c>
      <c r="D311" s="28" t="s">
        <v>608</v>
      </c>
      <c r="E311" s="28" t="s">
        <v>272</v>
      </c>
      <c r="F311" s="28" t="s">
        <v>609</v>
      </c>
      <c r="G311" s="30">
        <v>150000</v>
      </c>
      <c r="H311" s="30">
        <v>26813.18</v>
      </c>
      <c r="I311" s="10">
        <f t="shared" si="4"/>
        <v>0.17875453333333333</v>
      </c>
    </row>
    <row r="312" spans="1:9" ht="27" customHeight="1" x14ac:dyDescent="0.25">
      <c r="A312" s="7"/>
      <c r="B312" s="7" t="s">
        <v>459</v>
      </c>
      <c r="C312" s="7"/>
      <c r="D312" s="7"/>
      <c r="E312" s="7"/>
      <c r="F312" s="7" t="s">
        <v>460</v>
      </c>
      <c r="G312" s="31">
        <v>13676.74</v>
      </c>
      <c r="H312" s="31">
        <v>2093</v>
      </c>
      <c r="I312" s="10">
        <f t="shared" si="4"/>
        <v>0.15303354454350965</v>
      </c>
    </row>
    <row r="313" spans="1:9" ht="27" customHeight="1" x14ac:dyDescent="0.25">
      <c r="A313" s="28" t="s">
        <v>118</v>
      </c>
      <c r="B313" s="28" t="s">
        <v>118</v>
      </c>
      <c r="C313" s="28" t="s">
        <v>118</v>
      </c>
      <c r="D313" s="28" t="s">
        <v>608</v>
      </c>
      <c r="E313" s="28" t="s">
        <v>272</v>
      </c>
      <c r="F313" s="28" t="s">
        <v>609</v>
      </c>
      <c r="G313" s="30">
        <v>13673.28</v>
      </c>
      <c r="H313" s="30">
        <v>2090.0500000000002</v>
      </c>
      <c r="I313" s="10">
        <f t="shared" si="4"/>
        <v>0.15285652016195089</v>
      </c>
    </row>
    <row r="314" spans="1:9" ht="27" customHeight="1" x14ac:dyDescent="0.25">
      <c r="A314" s="28" t="s">
        <v>118</v>
      </c>
      <c r="B314" s="28" t="s">
        <v>118</v>
      </c>
      <c r="C314" s="28" t="s">
        <v>118</v>
      </c>
      <c r="D314" s="28" t="s">
        <v>518</v>
      </c>
      <c r="E314" s="28" t="s">
        <v>272</v>
      </c>
      <c r="F314" s="28" t="s">
        <v>519</v>
      </c>
      <c r="G314" s="30">
        <v>3.46</v>
      </c>
      <c r="H314" s="30">
        <v>2.95</v>
      </c>
      <c r="I314" s="10">
        <f t="shared" si="4"/>
        <v>0.85260115606936426</v>
      </c>
    </row>
    <row r="315" spans="1:9" ht="27" customHeight="1" x14ac:dyDescent="0.25">
      <c r="A315" s="7"/>
      <c r="B315" s="7" t="s">
        <v>461</v>
      </c>
      <c r="C315" s="7"/>
      <c r="D315" s="7"/>
      <c r="E315" s="7"/>
      <c r="F315" s="7" t="s">
        <v>462</v>
      </c>
      <c r="G315" s="31">
        <v>122000</v>
      </c>
      <c r="H315" s="31">
        <v>58951.21</v>
      </c>
      <c r="I315" s="10">
        <f t="shared" si="4"/>
        <v>0.48320663934426228</v>
      </c>
    </row>
    <row r="316" spans="1:9" ht="27" customHeight="1" x14ac:dyDescent="0.25">
      <c r="A316" s="28" t="s">
        <v>118</v>
      </c>
      <c r="B316" s="28" t="s">
        <v>118</v>
      </c>
      <c r="C316" s="28" t="s">
        <v>118</v>
      </c>
      <c r="D316" s="28" t="s">
        <v>608</v>
      </c>
      <c r="E316" s="28" t="s">
        <v>272</v>
      </c>
      <c r="F316" s="28" t="s">
        <v>609</v>
      </c>
      <c r="G316" s="30">
        <v>122000</v>
      </c>
      <c r="H316" s="30">
        <v>58951.21</v>
      </c>
      <c r="I316" s="10">
        <f t="shared" si="4"/>
        <v>0.48320663934426228</v>
      </c>
    </row>
    <row r="317" spans="1:9" ht="27" customHeight="1" x14ac:dyDescent="0.25">
      <c r="A317" s="7"/>
      <c r="B317" s="7" t="s">
        <v>463</v>
      </c>
      <c r="C317" s="7"/>
      <c r="D317" s="7"/>
      <c r="E317" s="7"/>
      <c r="F317" s="7" t="s">
        <v>464</v>
      </c>
      <c r="G317" s="31">
        <v>868044</v>
      </c>
      <c r="H317" s="31">
        <v>410634.43</v>
      </c>
      <c r="I317" s="10">
        <f t="shared" si="4"/>
        <v>0.47305716069692316</v>
      </c>
    </row>
    <row r="318" spans="1:9" ht="14.25" customHeight="1" x14ac:dyDescent="0.25">
      <c r="A318" s="28" t="s">
        <v>118</v>
      </c>
      <c r="B318" s="28" t="s">
        <v>118</v>
      </c>
      <c r="C318" s="28" t="s">
        <v>118</v>
      </c>
      <c r="D318" s="28" t="s">
        <v>580</v>
      </c>
      <c r="E318" s="28" t="s">
        <v>272</v>
      </c>
      <c r="F318" s="28" t="s">
        <v>581</v>
      </c>
      <c r="G318" s="30">
        <v>2000</v>
      </c>
      <c r="H318" s="30">
        <v>503.34</v>
      </c>
      <c r="I318" s="10">
        <f t="shared" si="4"/>
        <v>0.25167</v>
      </c>
    </row>
    <row r="319" spans="1:9" ht="14.25" customHeight="1" x14ac:dyDescent="0.25">
      <c r="A319" s="28" t="s">
        <v>118</v>
      </c>
      <c r="B319" s="28" t="s">
        <v>118</v>
      </c>
      <c r="C319" s="28" t="s">
        <v>118</v>
      </c>
      <c r="D319" s="28" t="s">
        <v>608</v>
      </c>
      <c r="E319" s="28" t="s">
        <v>272</v>
      </c>
      <c r="F319" s="28" t="s">
        <v>609</v>
      </c>
      <c r="G319" s="30">
        <v>2400</v>
      </c>
      <c r="H319" s="30">
        <v>1200</v>
      </c>
      <c r="I319" s="10">
        <f t="shared" si="4"/>
        <v>0.5</v>
      </c>
    </row>
    <row r="320" spans="1:9" ht="27" customHeight="1" x14ac:dyDescent="0.25">
      <c r="A320" s="28" t="s">
        <v>118</v>
      </c>
      <c r="B320" s="28" t="s">
        <v>118</v>
      </c>
      <c r="C320" s="28" t="s">
        <v>118</v>
      </c>
      <c r="D320" s="28" t="s">
        <v>526</v>
      </c>
      <c r="E320" s="28" t="s">
        <v>272</v>
      </c>
      <c r="F320" s="28" t="s">
        <v>527</v>
      </c>
      <c r="G320" s="30">
        <v>574640</v>
      </c>
      <c r="H320" s="30">
        <v>265935.15999999997</v>
      </c>
      <c r="I320" s="10">
        <f t="shared" si="4"/>
        <v>0.46278567450925795</v>
      </c>
    </row>
    <row r="321" spans="1:9" ht="27" customHeight="1" x14ac:dyDescent="0.25">
      <c r="A321" s="28" t="s">
        <v>118</v>
      </c>
      <c r="B321" s="28" t="s">
        <v>118</v>
      </c>
      <c r="C321" s="28" t="s">
        <v>118</v>
      </c>
      <c r="D321" s="28" t="s">
        <v>566</v>
      </c>
      <c r="E321" s="28" t="s">
        <v>272</v>
      </c>
      <c r="F321" s="28" t="s">
        <v>567</v>
      </c>
      <c r="G321" s="30">
        <v>34920</v>
      </c>
      <c r="H321" s="30">
        <v>34038.26</v>
      </c>
      <c r="I321" s="10">
        <f t="shared" si="4"/>
        <v>0.97474971363115703</v>
      </c>
    </row>
    <row r="322" spans="1:9" ht="27" customHeight="1" x14ac:dyDescent="0.25">
      <c r="A322" s="28" t="s">
        <v>118</v>
      </c>
      <c r="B322" s="28" t="s">
        <v>118</v>
      </c>
      <c r="C322" s="28" t="s">
        <v>118</v>
      </c>
      <c r="D322" s="28" t="s">
        <v>528</v>
      </c>
      <c r="E322" s="28" t="s">
        <v>272</v>
      </c>
      <c r="F322" s="28" t="s">
        <v>529</v>
      </c>
      <c r="G322" s="30">
        <v>98955</v>
      </c>
      <c r="H322" s="30">
        <v>49814.16</v>
      </c>
      <c r="I322" s="10">
        <f t="shared" ref="I322:I385" si="5">IF($G322=0,0,$H322/$G322)</f>
        <v>0.50340215249355769</v>
      </c>
    </row>
    <row r="323" spans="1:9" ht="27" customHeight="1" x14ac:dyDescent="0.25">
      <c r="A323" s="28" t="s">
        <v>118</v>
      </c>
      <c r="B323" s="28" t="s">
        <v>118</v>
      </c>
      <c r="C323" s="28" t="s">
        <v>118</v>
      </c>
      <c r="D323" s="28" t="s">
        <v>530</v>
      </c>
      <c r="E323" s="28" t="s">
        <v>272</v>
      </c>
      <c r="F323" s="28" t="s">
        <v>531</v>
      </c>
      <c r="G323" s="30">
        <v>14100</v>
      </c>
      <c r="H323" s="30">
        <v>6304.72</v>
      </c>
      <c r="I323" s="10">
        <f t="shared" si="5"/>
        <v>0.44714326241134755</v>
      </c>
    </row>
    <row r="324" spans="1:9" ht="14.25" customHeight="1" x14ac:dyDescent="0.25">
      <c r="A324" s="28" t="s">
        <v>118</v>
      </c>
      <c r="B324" s="28" t="s">
        <v>118</v>
      </c>
      <c r="C324" s="28" t="s">
        <v>118</v>
      </c>
      <c r="D324" s="28" t="s">
        <v>584</v>
      </c>
      <c r="E324" s="28" t="s">
        <v>272</v>
      </c>
      <c r="F324" s="28" t="s">
        <v>585</v>
      </c>
      <c r="G324" s="30">
        <v>6000</v>
      </c>
      <c r="H324" s="30">
        <v>0</v>
      </c>
      <c r="I324" s="10">
        <f t="shared" si="5"/>
        <v>0</v>
      </c>
    </row>
    <row r="325" spans="1:9" ht="27" customHeight="1" x14ac:dyDescent="0.25">
      <c r="A325" s="28" t="s">
        <v>118</v>
      </c>
      <c r="B325" s="28" t="s">
        <v>118</v>
      </c>
      <c r="C325" s="28" t="s">
        <v>118</v>
      </c>
      <c r="D325" s="28" t="s">
        <v>532</v>
      </c>
      <c r="E325" s="28" t="s">
        <v>272</v>
      </c>
      <c r="F325" s="28" t="s">
        <v>533</v>
      </c>
      <c r="G325" s="30">
        <v>18804.990000000002</v>
      </c>
      <c r="H325" s="30">
        <v>7072.44</v>
      </c>
      <c r="I325" s="10">
        <f t="shared" si="5"/>
        <v>0.3760937921264515</v>
      </c>
    </row>
    <row r="326" spans="1:9" ht="14.25" customHeight="1" x14ac:dyDescent="0.25">
      <c r="A326" s="28" t="s">
        <v>118</v>
      </c>
      <c r="B326" s="28" t="s">
        <v>118</v>
      </c>
      <c r="C326" s="28" t="s">
        <v>118</v>
      </c>
      <c r="D326" s="28" t="s">
        <v>578</v>
      </c>
      <c r="E326" s="28" t="s">
        <v>272</v>
      </c>
      <c r="F326" s="28" t="s">
        <v>579</v>
      </c>
      <c r="G326" s="30">
        <v>500</v>
      </c>
      <c r="H326" s="30">
        <v>0</v>
      </c>
      <c r="I326" s="10">
        <f t="shared" si="5"/>
        <v>0</v>
      </c>
    </row>
    <row r="327" spans="1:9" ht="14.25" customHeight="1" x14ac:dyDescent="0.25">
      <c r="A327" s="28" t="s">
        <v>118</v>
      </c>
      <c r="B327" s="28" t="s">
        <v>118</v>
      </c>
      <c r="C327" s="28" t="s">
        <v>118</v>
      </c>
      <c r="D327" s="28" t="s">
        <v>542</v>
      </c>
      <c r="E327" s="28" t="s">
        <v>272</v>
      </c>
      <c r="F327" s="28" t="s">
        <v>543</v>
      </c>
      <c r="G327" s="30">
        <v>20000</v>
      </c>
      <c r="H327" s="30">
        <v>3757.72</v>
      </c>
      <c r="I327" s="10">
        <f t="shared" si="5"/>
        <v>0.187886</v>
      </c>
    </row>
    <row r="328" spans="1:9" ht="14.25" customHeight="1" x14ac:dyDescent="0.25">
      <c r="A328" s="28" t="s">
        <v>118</v>
      </c>
      <c r="B328" s="28" t="s">
        <v>118</v>
      </c>
      <c r="C328" s="28" t="s">
        <v>118</v>
      </c>
      <c r="D328" s="28" t="s">
        <v>544</v>
      </c>
      <c r="E328" s="28" t="s">
        <v>272</v>
      </c>
      <c r="F328" s="28" t="s">
        <v>545</v>
      </c>
      <c r="G328" s="30">
        <v>1000</v>
      </c>
      <c r="H328" s="30">
        <v>73.8</v>
      </c>
      <c r="I328" s="10">
        <f t="shared" si="5"/>
        <v>7.3799999999999991E-2</v>
      </c>
    </row>
    <row r="329" spans="1:9" ht="14.25" customHeight="1" x14ac:dyDescent="0.25">
      <c r="A329" s="28" t="s">
        <v>118</v>
      </c>
      <c r="B329" s="28" t="s">
        <v>118</v>
      </c>
      <c r="C329" s="28" t="s">
        <v>118</v>
      </c>
      <c r="D329" s="28" t="s">
        <v>588</v>
      </c>
      <c r="E329" s="28" t="s">
        <v>272</v>
      </c>
      <c r="F329" s="28" t="s">
        <v>589</v>
      </c>
      <c r="G329" s="30">
        <v>9000</v>
      </c>
      <c r="H329" s="30">
        <v>0</v>
      </c>
      <c r="I329" s="10">
        <f t="shared" si="5"/>
        <v>0</v>
      </c>
    </row>
    <row r="330" spans="1:9" ht="27" customHeight="1" x14ac:dyDescent="0.25">
      <c r="A330" s="28" t="s">
        <v>118</v>
      </c>
      <c r="B330" s="28" t="s">
        <v>118</v>
      </c>
      <c r="C330" s="28" t="s">
        <v>118</v>
      </c>
      <c r="D330" s="28" t="s">
        <v>518</v>
      </c>
      <c r="E330" s="28" t="s">
        <v>272</v>
      </c>
      <c r="F330" s="28" t="s">
        <v>519</v>
      </c>
      <c r="G330" s="30">
        <v>53036</v>
      </c>
      <c r="H330" s="30">
        <v>26865.07</v>
      </c>
      <c r="I330" s="10">
        <f t="shared" si="5"/>
        <v>0.50654404555396337</v>
      </c>
    </row>
    <row r="331" spans="1:9" ht="14.25" customHeight="1" x14ac:dyDescent="0.25">
      <c r="A331" s="28" t="s">
        <v>118</v>
      </c>
      <c r="B331" s="28" t="s">
        <v>118</v>
      </c>
      <c r="C331" s="28" t="s">
        <v>118</v>
      </c>
      <c r="D331" s="28" t="s">
        <v>568</v>
      </c>
      <c r="E331" s="28" t="s">
        <v>272</v>
      </c>
      <c r="F331" s="28" t="s">
        <v>569</v>
      </c>
      <c r="G331" s="30">
        <v>2000</v>
      </c>
      <c r="H331" s="30">
        <v>631.17999999999995</v>
      </c>
      <c r="I331" s="10">
        <f t="shared" si="5"/>
        <v>0.31558999999999998</v>
      </c>
    </row>
    <row r="332" spans="1:9" ht="27" customHeight="1" x14ac:dyDescent="0.25">
      <c r="A332" s="28" t="s">
        <v>118</v>
      </c>
      <c r="B332" s="28" t="s">
        <v>118</v>
      </c>
      <c r="C332" s="28" t="s">
        <v>118</v>
      </c>
      <c r="D332" s="28" t="s">
        <v>590</v>
      </c>
      <c r="E332" s="28" t="s">
        <v>272</v>
      </c>
      <c r="F332" s="28" t="s">
        <v>591</v>
      </c>
      <c r="G332" s="30">
        <v>6500</v>
      </c>
      <c r="H332" s="30">
        <v>1542.7</v>
      </c>
      <c r="I332" s="10">
        <f t="shared" si="5"/>
        <v>0.23733846153846155</v>
      </c>
    </row>
    <row r="333" spans="1:9" ht="14.25" customHeight="1" x14ac:dyDescent="0.25">
      <c r="A333" s="28" t="s">
        <v>118</v>
      </c>
      <c r="B333" s="28" t="s">
        <v>118</v>
      </c>
      <c r="C333" s="28" t="s">
        <v>118</v>
      </c>
      <c r="D333" s="28" t="s">
        <v>534</v>
      </c>
      <c r="E333" s="28" t="s">
        <v>272</v>
      </c>
      <c r="F333" s="28" t="s">
        <v>535</v>
      </c>
      <c r="G333" s="30">
        <v>1000</v>
      </c>
      <c r="H333" s="30">
        <v>261</v>
      </c>
      <c r="I333" s="10">
        <f t="shared" si="5"/>
        <v>0.26100000000000001</v>
      </c>
    </row>
    <row r="334" spans="1:9" ht="27" customHeight="1" x14ac:dyDescent="0.25">
      <c r="A334" s="28" t="s">
        <v>118</v>
      </c>
      <c r="B334" s="28" t="s">
        <v>118</v>
      </c>
      <c r="C334" s="28" t="s">
        <v>118</v>
      </c>
      <c r="D334" s="28" t="s">
        <v>570</v>
      </c>
      <c r="E334" s="28" t="s">
        <v>272</v>
      </c>
      <c r="F334" s="28" t="s">
        <v>571</v>
      </c>
      <c r="G334" s="30">
        <v>12888.01</v>
      </c>
      <c r="H334" s="30">
        <v>9666</v>
      </c>
      <c r="I334" s="10">
        <f t="shared" si="5"/>
        <v>0.74999941806376624</v>
      </c>
    </row>
    <row r="335" spans="1:9" ht="27" customHeight="1" x14ac:dyDescent="0.25">
      <c r="A335" s="28" t="s">
        <v>118</v>
      </c>
      <c r="B335" s="28" t="s">
        <v>118</v>
      </c>
      <c r="C335" s="28" t="s">
        <v>118</v>
      </c>
      <c r="D335" s="28" t="s">
        <v>546</v>
      </c>
      <c r="E335" s="28" t="s">
        <v>272</v>
      </c>
      <c r="F335" s="28" t="s">
        <v>547</v>
      </c>
      <c r="G335" s="30">
        <v>1500</v>
      </c>
      <c r="H335" s="30">
        <v>1213</v>
      </c>
      <c r="I335" s="10">
        <f t="shared" si="5"/>
        <v>0.80866666666666664</v>
      </c>
    </row>
    <row r="336" spans="1:9" ht="14.25" customHeight="1" x14ac:dyDescent="0.25">
      <c r="A336" s="28" t="s">
        <v>118</v>
      </c>
      <c r="B336" s="28" t="s">
        <v>118</v>
      </c>
      <c r="C336" s="28" t="s">
        <v>118</v>
      </c>
      <c r="D336" s="28" t="s">
        <v>572</v>
      </c>
      <c r="E336" s="28" t="s">
        <v>272</v>
      </c>
      <c r="F336" s="28" t="s">
        <v>573</v>
      </c>
      <c r="G336" s="30">
        <v>8000</v>
      </c>
      <c r="H336" s="30">
        <v>1755.88</v>
      </c>
      <c r="I336" s="10">
        <f t="shared" si="5"/>
        <v>0.21948500000000001</v>
      </c>
    </row>
    <row r="337" spans="1:9" ht="14.25" customHeight="1" x14ac:dyDescent="0.25">
      <c r="A337" s="28" t="s">
        <v>118</v>
      </c>
      <c r="B337" s="28" t="s">
        <v>118</v>
      </c>
      <c r="C337" s="28" t="s">
        <v>118</v>
      </c>
      <c r="D337" s="28" t="s">
        <v>574</v>
      </c>
      <c r="E337" s="28" t="s">
        <v>272</v>
      </c>
      <c r="F337" s="28" t="s">
        <v>575</v>
      </c>
      <c r="G337" s="30">
        <v>800</v>
      </c>
      <c r="H337" s="30">
        <v>0</v>
      </c>
      <c r="I337" s="10">
        <f t="shared" si="5"/>
        <v>0</v>
      </c>
    </row>
    <row r="338" spans="1:9" ht="27" customHeight="1" x14ac:dyDescent="0.25">
      <c r="A338" s="7"/>
      <c r="B338" s="7" t="s">
        <v>465</v>
      </c>
      <c r="C338" s="7"/>
      <c r="D338" s="7"/>
      <c r="E338" s="7"/>
      <c r="F338" s="7" t="s">
        <v>466</v>
      </c>
      <c r="G338" s="31">
        <v>295454</v>
      </c>
      <c r="H338" s="31">
        <v>126037.13</v>
      </c>
      <c r="I338" s="10">
        <f t="shared" si="5"/>
        <v>0.42658799677784021</v>
      </c>
    </row>
    <row r="339" spans="1:9" ht="14.25" customHeight="1" x14ac:dyDescent="0.25">
      <c r="A339" s="28" t="s">
        <v>118</v>
      </c>
      <c r="B339" s="28" t="s">
        <v>118</v>
      </c>
      <c r="C339" s="28" t="s">
        <v>118</v>
      </c>
      <c r="D339" s="28" t="s">
        <v>580</v>
      </c>
      <c r="E339" s="28" t="s">
        <v>272</v>
      </c>
      <c r="F339" s="28" t="s">
        <v>581</v>
      </c>
      <c r="G339" s="30">
        <v>500</v>
      </c>
      <c r="H339" s="30">
        <v>187.02</v>
      </c>
      <c r="I339" s="10">
        <f t="shared" si="5"/>
        <v>0.37404000000000004</v>
      </c>
    </row>
    <row r="340" spans="1:9" ht="27" customHeight="1" x14ac:dyDescent="0.25">
      <c r="A340" s="28" t="s">
        <v>118</v>
      </c>
      <c r="B340" s="28" t="s">
        <v>118</v>
      </c>
      <c r="C340" s="28" t="s">
        <v>118</v>
      </c>
      <c r="D340" s="28" t="s">
        <v>526</v>
      </c>
      <c r="E340" s="28" t="s">
        <v>272</v>
      </c>
      <c r="F340" s="28" t="s">
        <v>527</v>
      </c>
      <c r="G340" s="30">
        <v>57060</v>
      </c>
      <c r="H340" s="30">
        <v>30214.22</v>
      </c>
      <c r="I340" s="10">
        <f t="shared" si="5"/>
        <v>0.52951664914125485</v>
      </c>
    </row>
    <row r="341" spans="1:9" ht="27" customHeight="1" x14ac:dyDescent="0.25">
      <c r="A341" s="28" t="s">
        <v>118</v>
      </c>
      <c r="B341" s="28" t="s">
        <v>118</v>
      </c>
      <c r="C341" s="28" t="s">
        <v>118</v>
      </c>
      <c r="D341" s="28" t="s">
        <v>566</v>
      </c>
      <c r="E341" s="28" t="s">
        <v>272</v>
      </c>
      <c r="F341" s="28" t="s">
        <v>567</v>
      </c>
      <c r="G341" s="30">
        <v>3884</v>
      </c>
      <c r="H341" s="30">
        <v>3883.99</v>
      </c>
      <c r="I341" s="10">
        <f t="shared" si="5"/>
        <v>0.99999742533470648</v>
      </c>
    </row>
    <row r="342" spans="1:9" ht="27" customHeight="1" x14ac:dyDescent="0.25">
      <c r="A342" s="28" t="s">
        <v>118</v>
      </c>
      <c r="B342" s="28" t="s">
        <v>118</v>
      </c>
      <c r="C342" s="28" t="s">
        <v>118</v>
      </c>
      <c r="D342" s="28" t="s">
        <v>528</v>
      </c>
      <c r="E342" s="28" t="s">
        <v>272</v>
      </c>
      <c r="F342" s="28" t="s">
        <v>529</v>
      </c>
      <c r="G342" s="30">
        <v>35500</v>
      </c>
      <c r="H342" s="30">
        <v>16240.62</v>
      </c>
      <c r="I342" s="10">
        <f t="shared" si="5"/>
        <v>0.45748225352112676</v>
      </c>
    </row>
    <row r="343" spans="1:9" ht="27" customHeight="1" x14ac:dyDescent="0.25">
      <c r="A343" s="28" t="s">
        <v>118</v>
      </c>
      <c r="B343" s="28" t="s">
        <v>118</v>
      </c>
      <c r="C343" s="28" t="s">
        <v>118</v>
      </c>
      <c r="D343" s="28" t="s">
        <v>530</v>
      </c>
      <c r="E343" s="28" t="s">
        <v>272</v>
      </c>
      <c r="F343" s="28" t="s">
        <v>531</v>
      </c>
      <c r="G343" s="30">
        <v>2350</v>
      </c>
      <c r="H343" s="30">
        <v>1000.8</v>
      </c>
      <c r="I343" s="10">
        <f t="shared" si="5"/>
        <v>0.4258723404255319</v>
      </c>
    </row>
    <row r="344" spans="1:9" ht="27" customHeight="1" x14ac:dyDescent="0.25">
      <c r="A344" s="28" t="s">
        <v>118</v>
      </c>
      <c r="B344" s="28" t="s">
        <v>118</v>
      </c>
      <c r="C344" s="28" t="s">
        <v>118</v>
      </c>
      <c r="D344" s="28" t="s">
        <v>584</v>
      </c>
      <c r="E344" s="28" t="s">
        <v>272</v>
      </c>
      <c r="F344" s="28" t="s">
        <v>585</v>
      </c>
      <c r="G344" s="30">
        <v>190000</v>
      </c>
      <c r="H344" s="30">
        <v>72026.55</v>
      </c>
      <c r="I344" s="10">
        <f t="shared" si="5"/>
        <v>0.37908710526315792</v>
      </c>
    </row>
    <row r="345" spans="1:9" ht="14.25" customHeight="1" x14ac:dyDescent="0.25">
      <c r="A345" s="28" t="s">
        <v>118</v>
      </c>
      <c r="B345" s="28" t="s">
        <v>118</v>
      </c>
      <c r="C345" s="28" t="s">
        <v>118</v>
      </c>
      <c r="D345" s="28" t="s">
        <v>588</v>
      </c>
      <c r="E345" s="28" t="s">
        <v>272</v>
      </c>
      <c r="F345" s="28" t="s">
        <v>589</v>
      </c>
      <c r="G345" s="30">
        <v>600</v>
      </c>
      <c r="H345" s="30">
        <v>0</v>
      </c>
      <c r="I345" s="10">
        <f t="shared" si="5"/>
        <v>0</v>
      </c>
    </row>
    <row r="346" spans="1:9" ht="27" customHeight="1" x14ac:dyDescent="0.25">
      <c r="A346" s="28" t="s">
        <v>118</v>
      </c>
      <c r="B346" s="28" t="s">
        <v>118</v>
      </c>
      <c r="C346" s="28" t="s">
        <v>118</v>
      </c>
      <c r="D346" s="28" t="s">
        <v>590</v>
      </c>
      <c r="E346" s="28" t="s">
        <v>272</v>
      </c>
      <c r="F346" s="28" t="s">
        <v>591</v>
      </c>
      <c r="G346" s="30">
        <v>2897.03</v>
      </c>
      <c r="H346" s="30">
        <v>1236.7</v>
      </c>
      <c r="I346" s="10">
        <f t="shared" si="5"/>
        <v>0.42688546545945327</v>
      </c>
    </row>
    <row r="347" spans="1:9" ht="27" customHeight="1" x14ac:dyDescent="0.25">
      <c r="A347" s="28" t="s">
        <v>118</v>
      </c>
      <c r="B347" s="28" t="s">
        <v>118</v>
      </c>
      <c r="C347" s="28" t="s">
        <v>118</v>
      </c>
      <c r="D347" s="28" t="s">
        <v>570</v>
      </c>
      <c r="E347" s="28" t="s">
        <v>272</v>
      </c>
      <c r="F347" s="28" t="s">
        <v>571</v>
      </c>
      <c r="G347" s="30">
        <v>1662.97</v>
      </c>
      <c r="H347" s="30">
        <v>1247.23</v>
      </c>
      <c r="I347" s="10">
        <f t="shared" si="5"/>
        <v>0.75000150333439564</v>
      </c>
    </row>
    <row r="348" spans="1:9" ht="14.25" customHeight="1" x14ac:dyDescent="0.25">
      <c r="A348" s="28" t="s">
        <v>118</v>
      </c>
      <c r="B348" s="28" t="s">
        <v>118</v>
      </c>
      <c r="C348" s="28" t="s">
        <v>118</v>
      </c>
      <c r="D348" s="28" t="s">
        <v>574</v>
      </c>
      <c r="E348" s="28" t="s">
        <v>272</v>
      </c>
      <c r="F348" s="28" t="s">
        <v>575</v>
      </c>
      <c r="G348" s="30">
        <v>1000</v>
      </c>
      <c r="H348" s="30">
        <v>0</v>
      </c>
      <c r="I348" s="10">
        <f t="shared" si="5"/>
        <v>0</v>
      </c>
    </row>
    <row r="349" spans="1:9" ht="14.25" customHeight="1" x14ac:dyDescent="0.25">
      <c r="A349" s="7"/>
      <c r="B349" s="7" t="s">
        <v>467</v>
      </c>
      <c r="C349" s="7"/>
      <c r="D349" s="7"/>
      <c r="E349" s="7"/>
      <c r="F349" s="7" t="s">
        <v>468</v>
      </c>
      <c r="G349" s="31">
        <v>50000</v>
      </c>
      <c r="H349" s="31">
        <v>10724</v>
      </c>
      <c r="I349" s="10">
        <f t="shared" si="5"/>
        <v>0.21448</v>
      </c>
    </row>
    <row r="350" spans="1:9" ht="14.25" customHeight="1" x14ac:dyDescent="0.25">
      <c r="A350" s="28" t="s">
        <v>118</v>
      </c>
      <c r="B350" s="28" t="s">
        <v>118</v>
      </c>
      <c r="C350" s="28" t="s">
        <v>118</v>
      </c>
      <c r="D350" s="28" t="s">
        <v>608</v>
      </c>
      <c r="E350" s="28" t="s">
        <v>272</v>
      </c>
      <c r="F350" s="28" t="s">
        <v>609</v>
      </c>
      <c r="G350" s="30">
        <v>50000</v>
      </c>
      <c r="H350" s="30">
        <v>10724</v>
      </c>
      <c r="I350" s="10">
        <f t="shared" si="5"/>
        <v>0.21448</v>
      </c>
    </row>
    <row r="351" spans="1:9" ht="27" customHeight="1" x14ac:dyDescent="0.25">
      <c r="A351" s="7"/>
      <c r="B351" s="7" t="s">
        <v>469</v>
      </c>
      <c r="C351" s="7"/>
      <c r="D351" s="7"/>
      <c r="E351" s="7"/>
      <c r="F351" s="7" t="s">
        <v>275</v>
      </c>
      <c r="G351" s="31">
        <v>393147.19</v>
      </c>
      <c r="H351" s="31">
        <v>251139.55</v>
      </c>
      <c r="I351" s="10">
        <f t="shared" si="5"/>
        <v>0.63879268728844274</v>
      </c>
    </row>
    <row r="352" spans="1:9" ht="27" customHeight="1" x14ac:dyDescent="0.25">
      <c r="A352" s="28" t="s">
        <v>118</v>
      </c>
      <c r="B352" s="28" t="s">
        <v>118</v>
      </c>
      <c r="C352" s="28" t="s">
        <v>118</v>
      </c>
      <c r="D352" s="28" t="s">
        <v>608</v>
      </c>
      <c r="E352" s="28" t="s">
        <v>272</v>
      </c>
      <c r="F352" s="28" t="s">
        <v>609</v>
      </c>
      <c r="G352" s="30">
        <v>236418</v>
      </c>
      <c r="H352" s="30">
        <v>224615.32</v>
      </c>
      <c r="I352" s="10">
        <f t="shared" si="5"/>
        <v>0.95007706688999993</v>
      </c>
    </row>
    <row r="353" spans="1:9" ht="14.25" customHeight="1" x14ac:dyDescent="0.25">
      <c r="A353" s="28" t="s">
        <v>118</v>
      </c>
      <c r="B353" s="28" t="s">
        <v>118</v>
      </c>
      <c r="C353" s="28" t="s">
        <v>118</v>
      </c>
      <c r="D353" s="28" t="s">
        <v>526</v>
      </c>
      <c r="E353" s="28" t="s">
        <v>272</v>
      </c>
      <c r="F353" s="28" t="s">
        <v>527</v>
      </c>
      <c r="G353" s="30">
        <v>2700</v>
      </c>
      <c r="H353" s="30">
        <v>0</v>
      </c>
      <c r="I353" s="10">
        <f t="shared" si="5"/>
        <v>0</v>
      </c>
    </row>
    <row r="354" spans="1:9" ht="14.25" customHeight="1" x14ac:dyDescent="0.25">
      <c r="A354" s="28" t="s">
        <v>118</v>
      </c>
      <c r="B354" s="28" t="s">
        <v>118</v>
      </c>
      <c r="C354" s="28" t="s">
        <v>118</v>
      </c>
      <c r="D354" s="28" t="s">
        <v>528</v>
      </c>
      <c r="E354" s="28" t="s">
        <v>272</v>
      </c>
      <c r="F354" s="28" t="s">
        <v>529</v>
      </c>
      <c r="G354" s="30">
        <v>764.94</v>
      </c>
      <c r="H354" s="30">
        <v>0</v>
      </c>
      <c r="I354" s="10">
        <f t="shared" si="5"/>
        <v>0</v>
      </c>
    </row>
    <row r="355" spans="1:9" ht="14.25" customHeight="1" x14ac:dyDescent="0.25">
      <c r="A355" s="28" t="s">
        <v>118</v>
      </c>
      <c r="B355" s="28" t="s">
        <v>118</v>
      </c>
      <c r="C355" s="28" t="s">
        <v>118</v>
      </c>
      <c r="D355" s="28" t="s">
        <v>530</v>
      </c>
      <c r="E355" s="28" t="s">
        <v>272</v>
      </c>
      <c r="F355" s="28" t="s">
        <v>531</v>
      </c>
      <c r="G355" s="30">
        <v>116.15</v>
      </c>
      <c r="H355" s="30">
        <v>0</v>
      </c>
      <c r="I355" s="10">
        <f t="shared" si="5"/>
        <v>0</v>
      </c>
    </row>
    <row r="356" spans="1:9" ht="27" customHeight="1" x14ac:dyDescent="0.25">
      <c r="A356" s="28" t="s">
        <v>118</v>
      </c>
      <c r="B356" s="28" t="s">
        <v>118</v>
      </c>
      <c r="C356" s="28" t="s">
        <v>118</v>
      </c>
      <c r="D356" s="28" t="s">
        <v>584</v>
      </c>
      <c r="E356" s="28" t="s">
        <v>272</v>
      </c>
      <c r="F356" s="28" t="s">
        <v>585</v>
      </c>
      <c r="G356" s="30">
        <v>7000</v>
      </c>
      <c r="H356" s="30">
        <v>849</v>
      </c>
      <c r="I356" s="10">
        <f t="shared" si="5"/>
        <v>0.12128571428571429</v>
      </c>
    </row>
    <row r="357" spans="1:9" ht="14.25" customHeight="1" x14ac:dyDescent="0.25">
      <c r="A357" s="28" t="s">
        <v>118</v>
      </c>
      <c r="B357" s="28" t="s">
        <v>118</v>
      </c>
      <c r="C357" s="28" t="s">
        <v>118</v>
      </c>
      <c r="D357" s="28" t="s">
        <v>586</v>
      </c>
      <c r="E357" s="28" t="s">
        <v>272</v>
      </c>
      <c r="F357" s="28" t="s">
        <v>587</v>
      </c>
      <c r="G357" s="30">
        <v>1000</v>
      </c>
      <c r="H357" s="30">
        <v>0</v>
      </c>
      <c r="I357" s="10">
        <f t="shared" si="5"/>
        <v>0</v>
      </c>
    </row>
    <row r="358" spans="1:9" ht="27" customHeight="1" x14ac:dyDescent="0.25">
      <c r="A358" s="28" t="s">
        <v>118</v>
      </c>
      <c r="B358" s="28" t="s">
        <v>118</v>
      </c>
      <c r="C358" s="28" t="s">
        <v>118</v>
      </c>
      <c r="D358" s="28" t="s">
        <v>532</v>
      </c>
      <c r="E358" s="28" t="s">
        <v>272</v>
      </c>
      <c r="F358" s="28" t="s">
        <v>533</v>
      </c>
      <c r="G358" s="30">
        <v>8400</v>
      </c>
      <c r="H358" s="30">
        <v>2497.5700000000002</v>
      </c>
      <c r="I358" s="10">
        <f t="shared" si="5"/>
        <v>0.2973297619047619</v>
      </c>
    </row>
    <row r="359" spans="1:9" ht="27" customHeight="1" x14ac:dyDescent="0.25">
      <c r="A359" s="28" t="s">
        <v>118</v>
      </c>
      <c r="B359" s="28" t="s">
        <v>118</v>
      </c>
      <c r="C359" s="28" t="s">
        <v>118</v>
      </c>
      <c r="D359" s="28" t="s">
        <v>578</v>
      </c>
      <c r="E359" s="28" t="s">
        <v>272</v>
      </c>
      <c r="F359" s="28" t="s">
        <v>579</v>
      </c>
      <c r="G359" s="30">
        <v>2390</v>
      </c>
      <c r="H359" s="30">
        <v>923.63</v>
      </c>
      <c r="I359" s="10">
        <f t="shared" si="5"/>
        <v>0.38645606694560669</v>
      </c>
    </row>
    <row r="360" spans="1:9" ht="27" customHeight="1" x14ac:dyDescent="0.25">
      <c r="A360" s="28" t="s">
        <v>118</v>
      </c>
      <c r="B360" s="28" t="s">
        <v>118</v>
      </c>
      <c r="C360" s="28" t="s">
        <v>118</v>
      </c>
      <c r="D360" s="28" t="s">
        <v>518</v>
      </c>
      <c r="E360" s="28" t="s">
        <v>272</v>
      </c>
      <c r="F360" s="28" t="s">
        <v>519</v>
      </c>
      <c r="G360" s="30">
        <v>133542.35999999999</v>
      </c>
      <c r="H360" s="30">
        <v>21912.240000000002</v>
      </c>
      <c r="I360" s="10">
        <f t="shared" si="5"/>
        <v>0.16408456462803267</v>
      </c>
    </row>
    <row r="361" spans="1:9" ht="27" customHeight="1" x14ac:dyDescent="0.25">
      <c r="A361" s="28" t="s">
        <v>118</v>
      </c>
      <c r="B361" s="28" t="s">
        <v>118</v>
      </c>
      <c r="C361" s="28" t="s">
        <v>118</v>
      </c>
      <c r="D361" s="28" t="s">
        <v>624</v>
      </c>
      <c r="E361" s="28" t="s">
        <v>272</v>
      </c>
      <c r="F361" s="28" t="s">
        <v>625</v>
      </c>
      <c r="G361" s="30">
        <v>200</v>
      </c>
      <c r="H361" s="30">
        <v>0</v>
      </c>
      <c r="I361" s="10">
        <f t="shared" si="5"/>
        <v>0</v>
      </c>
    </row>
    <row r="362" spans="1:9" ht="27" customHeight="1" x14ac:dyDescent="0.25">
      <c r="A362" s="28" t="s">
        <v>118</v>
      </c>
      <c r="B362" s="28" t="s">
        <v>118</v>
      </c>
      <c r="C362" s="28" t="s">
        <v>118</v>
      </c>
      <c r="D362" s="28" t="s">
        <v>590</v>
      </c>
      <c r="E362" s="28" t="s">
        <v>272</v>
      </c>
      <c r="F362" s="28" t="s">
        <v>591</v>
      </c>
      <c r="G362" s="30">
        <v>250.74</v>
      </c>
      <c r="H362" s="30">
        <v>41.79</v>
      </c>
      <c r="I362" s="10">
        <f t="shared" si="5"/>
        <v>0.16666666666666666</v>
      </c>
    </row>
    <row r="363" spans="1:9" ht="14.25" customHeight="1" x14ac:dyDescent="0.25">
      <c r="A363" s="28" t="s">
        <v>118</v>
      </c>
      <c r="B363" s="28" t="s">
        <v>118</v>
      </c>
      <c r="C363" s="28" t="s">
        <v>118</v>
      </c>
      <c r="D363" s="28" t="s">
        <v>572</v>
      </c>
      <c r="E363" s="28" t="s">
        <v>272</v>
      </c>
      <c r="F363" s="28" t="s">
        <v>573</v>
      </c>
      <c r="G363" s="30">
        <v>300</v>
      </c>
      <c r="H363" s="30">
        <v>300</v>
      </c>
      <c r="I363" s="10">
        <f t="shared" si="5"/>
        <v>1</v>
      </c>
    </row>
    <row r="364" spans="1:9" ht="14.25" customHeight="1" x14ac:dyDescent="0.25">
      <c r="A364" s="28" t="s">
        <v>118</v>
      </c>
      <c r="B364" s="28" t="s">
        <v>118</v>
      </c>
      <c r="C364" s="28" t="s">
        <v>118</v>
      </c>
      <c r="D364" s="28" t="s">
        <v>574</v>
      </c>
      <c r="E364" s="28" t="s">
        <v>272</v>
      </c>
      <c r="F364" s="28" t="s">
        <v>575</v>
      </c>
      <c r="G364" s="30">
        <v>65</v>
      </c>
      <c r="H364" s="30">
        <v>0</v>
      </c>
      <c r="I364" s="10">
        <f t="shared" si="5"/>
        <v>0</v>
      </c>
    </row>
    <row r="365" spans="1:9" ht="27" customHeight="1" x14ac:dyDescent="0.25">
      <c r="A365" s="3" t="s">
        <v>470</v>
      </c>
      <c r="B365" s="3"/>
      <c r="C365" s="3"/>
      <c r="D365" s="3"/>
      <c r="E365" s="3"/>
      <c r="F365" s="3" t="s">
        <v>471</v>
      </c>
      <c r="G365" s="27">
        <v>44322</v>
      </c>
      <c r="H365" s="27">
        <v>23586</v>
      </c>
      <c r="I365" s="5">
        <f t="shared" si="5"/>
        <v>0.53215107621497226</v>
      </c>
    </row>
    <row r="366" spans="1:9" ht="14.25" customHeight="1" x14ac:dyDescent="0.25">
      <c r="A366" s="7"/>
      <c r="B366" s="7" t="s">
        <v>648</v>
      </c>
      <c r="C366" s="7"/>
      <c r="D366" s="7"/>
      <c r="E366" s="7"/>
      <c r="F366" s="7" t="s">
        <v>649</v>
      </c>
      <c r="G366" s="31">
        <v>5532</v>
      </c>
      <c r="H366" s="31">
        <v>5532</v>
      </c>
      <c r="I366" s="10">
        <f t="shared" si="5"/>
        <v>1</v>
      </c>
    </row>
    <row r="367" spans="1:9" ht="27" customHeight="1" x14ac:dyDescent="0.25">
      <c r="A367" s="28" t="s">
        <v>118</v>
      </c>
      <c r="B367" s="28" t="s">
        <v>118</v>
      </c>
      <c r="C367" s="28" t="s">
        <v>118</v>
      </c>
      <c r="D367" s="28" t="s">
        <v>650</v>
      </c>
      <c r="E367" s="28" t="s">
        <v>272</v>
      </c>
      <c r="F367" s="28" t="s">
        <v>651</v>
      </c>
      <c r="G367" s="30">
        <v>5532</v>
      </c>
      <c r="H367" s="30">
        <v>5532</v>
      </c>
      <c r="I367" s="10">
        <f t="shared" si="5"/>
        <v>1</v>
      </c>
    </row>
    <row r="368" spans="1:9" ht="27" customHeight="1" x14ac:dyDescent="0.25">
      <c r="A368" s="7"/>
      <c r="B368" s="7" t="s">
        <v>472</v>
      </c>
      <c r="C368" s="7"/>
      <c r="D368" s="7"/>
      <c r="E368" s="7"/>
      <c r="F368" s="7" t="s">
        <v>275</v>
      </c>
      <c r="G368" s="31">
        <v>38790</v>
      </c>
      <c r="H368" s="31">
        <v>18054</v>
      </c>
      <c r="I368" s="10">
        <f t="shared" si="5"/>
        <v>0.46542923433874711</v>
      </c>
    </row>
    <row r="369" spans="1:9" ht="27" customHeight="1" x14ac:dyDescent="0.25">
      <c r="A369" s="28" t="s">
        <v>118</v>
      </c>
      <c r="B369" s="28" t="s">
        <v>118</v>
      </c>
      <c r="C369" s="28" t="s">
        <v>118</v>
      </c>
      <c r="D369" s="28" t="s">
        <v>608</v>
      </c>
      <c r="E369" s="28" t="s">
        <v>272</v>
      </c>
      <c r="F369" s="28" t="s">
        <v>609</v>
      </c>
      <c r="G369" s="30">
        <v>34500</v>
      </c>
      <c r="H369" s="30">
        <v>17700</v>
      </c>
      <c r="I369" s="10">
        <f t="shared" si="5"/>
        <v>0.5130434782608696</v>
      </c>
    </row>
    <row r="370" spans="1:9" ht="14.25" customHeight="1" x14ac:dyDescent="0.25">
      <c r="A370" s="28" t="s">
        <v>118</v>
      </c>
      <c r="B370" s="28" t="s">
        <v>118</v>
      </c>
      <c r="C370" s="28" t="s">
        <v>118</v>
      </c>
      <c r="D370" s="28" t="s">
        <v>518</v>
      </c>
      <c r="E370" s="28" t="s">
        <v>272</v>
      </c>
      <c r="F370" s="28" t="s">
        <v>519</v>
      </c>
      <c r="G370" s="30">
        <v>3600</v>
      </c>
      <c r="H370" s="30">
        <v>0</v>
      </c>
      <c r="I370" s="10">
        <f t="shared" si="5"/>
        <v>0</v>
      </c>
    </row>
    <row r="371" spans="1:9" ht="27" customHeight="1" x14ac:dyDescent="0.25">
      <c r="A371" s="28" t="s">
        <v>118</v>
      </c>
      <c r="B371" s="28" t="s">
        <v>118</v>
      </c>
      <c r="C371" s="28" t="s">
        <v>118</v>
      </c>
      <c r="D371" s="28" t="s">
        <v>572</v>
      </c>
      <c r="E371" s="28" t="s">
        <v>272</v>
      </c>
      <c r="F371" s="28" t="s">
        <v>573</v>
      </c>
      <c r="G371" s="30">
        <v>690</v>
      </c>
      <c r="H371" s="30">
        <v>354</v>
      </c>
      <c r="I371" s="10">
        <f t="shared" si="5"/>
        <v>0.5130434782608696</v>
      </c>
    </row>
    <row r="372" spans="1:9" ht="14.25" customHeight="1" x14ac:dyDescent="0.25">
      <c r="A372" s="3" t="s">
        <v>473</v>
      </c>
      <c r="B372" s="3"/>
      <c r="C372" s="3"/>
      <c r="D372" s="3"/>
      <c r="E372" s="3"/>
      <c r="F372" s="3" t="s">
        <v>474</v>
      </c>
      <c r="G372" s="27">
        <v>30000</v>
      </c>
      <c r="H372" s="27">
        <v>14667</v>
      </c>
      <c r="I372" s="5">
        <f t="shared" si="5"/>
        <v>0.4889</v>
      </c>
    </row>
    <row r="373" spans="1:9" ht="14.25" customHeight="1" x14ac:dyDescent="0.25">
      <c r="A373" s="7"/>
      <c r="B373" s="7" t="s">
        <v>475</v>
      </c>
      <c r="C373" s="7"/>
      <c r="D373" s="7"/>
      <c r="E373" s="7"/>
      <c r="F373" s="7" t="s">
        <v>476</v>
      </c>
      <c r="G373" s="31">
        <v>19200</v>
      </c>
      <c r="H373" s="31">
        <v>3867</v>
      </c>
      <c r="I373" s="10">
        <f t="shared" si="5"/>
        <v>0.20140625000000001</v>
      </c>
    </row>
    <row r="374" spans="1:9" ht="14.25" customHeight="1" x14ac:dyDescent="0.25">
      <c r="A374" s="28" t="s">
        <v>118</v>
      </c>
      <c r="B374" s="28" t="s">
        <v>118</v>
      </c>
      <c r="C374" s="28" t="s">
        <v>118</v>
      </c>
      <c r="D374" s="28" t="s">
        <v>652</v>
      </c>
      <c r="E374" s="28" t="s">
        <v>272</v>
      </c>
      <c r="F374" s="28" t="s">
        <v>653</v>
      </c>
      <c r="G374" s="30">
        <v>19200</v>
      </c>
      <c r="H374" s="30">
        <v>3867</v>
      </c>
      <c r="I374" s="10">
        <f t="shared" si="5"/>
        <v>0.20140625000000001</v>
      </c>
    </row>
    <row r="375" spans="1:9" ht="14.25" customHeight="1" x14ac:dyDescent="0.25">
      <c r="A375" s="7"/>
      <c r="B375" s="7" t="s">
        <v>654</v>
      </c>
      <c r="C375" s="7"/>
      <c r="D375" s="7"/>
      <c r="E375" s="7"/>
      <c r="F375" s="7" t="s">
        <v>655</v>
      </c>
      <c r="G375" s="31">
        <v>10800</v>
      </c>
      <c r="H375" s="31">
        <v>10800</v>
      </c>
      <c r="I375" s="10">
        <f t="shared" si="5"/>
        <v>1</v>
      </c>
    </row>
    <row r="376" spans="1:9" ht="14.25" customHeight="1" x14ac:dyDescent="0.25">
      <c r="A376" s="28" t="s">
        <v>118</v>
      </c>
      <c r="B376" s="28" t="s">
        <v>118</v>
      </c>
      <c r="C376" s="28" t="s">
        <v>118</v>
      </c>
      <c r="D376" s="28" t="s">
        <v>652</v>
      </c>
      <c r="E376" s="28" t="s">
        <v>272</v>
      </c>
      <c r="F376" s="28" t="s">
        <v>653</v>
      </c>
      <c r="G376" s="30">
        <v>10800</v>
      </c>
      <c r="H376" s="30">
        <v>10800</v>
      </c>
      <c r="I376" s="10">
        <f t="shared" si="5"/>
        <v>1</v>
      </c>
    </row>
    <row r="377" spans="1:9" ht="27" customHeight="1" x14ac:dyDescent="0.25">
      <c r="A377" s="3" t="s">
        <v>477</v>
      </c>
      <c r="B377" s="3"/>
      <c r="C377" s="3"/>
      <c r="D377" s="3"/>
      <c r="E377" s="3"/>
      <c r="F377" s="3" t="s">
        <v>478</v>
      </c>
      <c r="G377" s="27">
        <v>4387594</v>
      </c>
      <c r="H377" s="27">
        <v>3285830.92</v>
      </c>
      <c r="I377" s="5">
        <f t="shared" si="5"/>
        <v>0.74889128757127477</v>
      </c>
    </row>
    <row r="378" spans="1:9" ht="27" customHeight="1" x14ac:dyDescent="0.25">
      <c r="A378" s="7"/>
      <c r="B378" s="7" t="s">
        <v>479</v>
      </c>
      <c r="C378" s="7"/>
      <c r="D378" s="7"/>
      <c r="E378" s="7"/>
      <c r="F378" s="7" t="s">
        <v>480</v>
      </c>
      <c r="G378" s="31">
        <v>2305763</v>
      </c>
      <c r="H378" s="31">
        <v>2237817.39</v>
      </c>
      <c r="I378" s="10">
        <f t="shared" si="5"/>
        <v>0.97053226632572387</v>
      </c>
    </row>
    <row r="379" spans="1:9" ht="39.950000000000003" customHeight="1" x14ac:dyDescent="0.25">
      <c r="A379" s="28" t="s">
        <v>118</v>
      </c>
      <c r="B379" s="28" t="s">
        <v>118</v>
      </c>
      <c r="C379" s="28" t="s">
        <v>118</v>
      </c>
      <c r="D379" s="28" t="s">
        <v>656</v>
      </c>
      <c r="E379" s="28" t="s">
        <v>272</v>
      </c>
      <c r="F379" s="28" t="s">
        <v>657</v>
      </c>
      <c r="G379" s="30">
        <v>2000</v>
      </c>
      <c r="H379" s="30">
        <v>0</v>
      </c>
      <c r="I379" s="10">
        <f t="shared" si="5"/>
        <v>0</v>
      </c>
    </row>
    <row r="380" spans="1:9" ht="27" customHeight="1" x14ac:dyDescent="0.25">
      <c r="A380" s="28" t="s">
        <v>118</v>
      </c>
      <c r="B380" s="28" t="s">
        <v>118</v>
      </c>
      <c r="C380" s="28" t="s">
        <v>118</v>
      </c>
      <c r="D380" s="28" t="s">
        <v>608</v>
      </c>
      <c r="E380" s="28" t="s">
        <v>272</v>
      </c>
      <c r="F380" s="28" t="s">
        <v>609</v>
      </c>
      <c r="G380" s="30">
        <v>2262494.7400000002</v>
      </c>
      <c r="H380" s="30">
        <v>2198890.5</v>
      </c>
      <c r="I380" s="10">
        <f t="shared" si="5"/>
        <v>0.97188756337174942</v>
      </c>
    </row>
    <row r="381" spans="1:9" ht="14.25" customHeight="1" x14ac:dyDescent="0.25">
      <c r="A381" s="28" t="s">
        <v>118</v>
      </c>
      <c r="B381" s="28" t="s">
        <v>118</v>
      </c>
      <c r="C381" s="28" t="s">
        <v>118</v>
      </c>
      <c r="D381" s="28" t="s">
        <v>526</v>
      </c>
      <c r="E381" s="28" t="s">
        <v>272</v>
      </c>
      <c r="F381" s="28" t="s">
        <v>527</v>
      </c>
      <c r="G381" s="30">
        <v>25160</v>
      </c>
      <c r="H381" s="30">
        <v>25160</v>
      </c>
      <c r="I381" s="10">
        <f t="shared" si="5"/>
        <v>1</v>
      </c>
    </row>
    <row r="382" spans="1:9" ht="27" customHeight="1" x14ac:dyDescent="0.25">
      <c r="A382" s="28" t="s">
        <v>118</v>
      </c>
      <c r="B382" s="28" t="s">
        <v>118</v>
      </c>
      <c r="C382" s="28" t="s">
        <v>118</v>
      </c>
      <c r="D382" s="28" t="s">
        <v>566</v>
      </c>
      <c r="E382" s="28" t="s">
        <v>272</v>
      </c>
      <c r="F382" s="28" t="s">
        <v>567</v>
      </c>
      <c r="G382" s="30">
        <v>4605</v>
      </c>
      <c r="H382" s="30">
        <v>4586.83</v>
      </c>
      <c r="I382" s="10">
        <f t="shared" si="5"/>
        <v>0.99605428881650382</v>
      </c>
    </row>
    <row r="383" spans="1:9" ht="14.25" customHeight="1" x14ac:dyDescent="0.25">
      <c r="A383" s="28" t="s">
        <v>118</v>
      </c>
      <c r="B383" s="28" t="s">
        <v>118</v>
      </c>
      <c r="C383" s="28" t="s">
        <v>118</v>
      </c>
      <c r="D383" s="28" t="s">
        <v>528</v>
      </c>
      <c r="E383" s="28" t="s">
        <v>272</v>
      </c>
      <c r="F383" s="28" t="s">
        <v>529</v>
      </c>
      <c r="G383" s="30">
        <v>5126</v>
      </c>
      <c r="H383" s="30">
        <v>5126</v>
      </c>
      <c r="I383" s="10">
        <f t="shared" si="5"/>
        <v>1</v>
      </c>
    </row>
    <row r="384" spans="1:9" ht="27" customHeight="1" x14ac:dyDescent="0.25">
      <c r="A384" s="28" t="s">
        <v>118</v>
      </c>
      <c r="B384" s="28" t="s">
        <v>118</v>
      </c>
      <c r="C384" s="28" t="s">
        <v>118</v>
      </c>
      <c r="D384" s="28" t="s">
        <v>530</v>
      </c>
      <c r="E384" s="28" t="s">
        <v>272</v>
      </c>
      <c r="F384" s="28" t="s">
        <v>531</v>
      </c>
      <c r="G384" s="30">
        <v>1595</v>
      </c>
      <c r="H384" s="30">
        <v>919.34</v>
      </c>
      <c r="I384" s="10">
        <f t="shared" si="5"/>
        <v>0.57638871473354236</v>
      </c>
    </row>
    <row r="385" spans="1:9" ht="14.25" customHeight="1" x14ac:dyDescent="0.25">
      <c r="A385" s="28" t="s">
        <v>118</v>
      </c>
      <c r="B385" s="28" t="s">
        <v>118</v>
      </c>
      <c r="C385" s="28" t="s">
        <v>118</v>
      </c>
      <c r="D385" s="28" t="s">
        <v>532</v>
      </c>
      <c r="E385" s="28" t="s">
        <v>272</v>
      </c>
      <c r="F385" s="28" t="s">
        <v>533</v>
      </c>
      <c r="G385" s="30">
        <v>500</v>
      </c>
      <c r="H385" s="30">
        <v>0</v>
      </c>
      <c r="I385" s="10">
        <f t="shared" si="5"/>
        <v>0</v>
      </c>
    </row>
    <row r="386" spans="1:9" ht="14.25" customHeight="1" x14ac:dyDescent="0.25">
      <c r="A386" s="28" t="s">
        <v>118</v>
      </c>
      <c r="B386" s="28" t="s">
        <v>118</v>
      </c>
      <c r="C386" s="28" t="s">
        <v>118</v>
      </c>
      <c r="D386" s="28" t="s">
        <v>588</v>
      </c>
      <c r="E386" s="28" t="s">
        <v>272</v>
      </c>
      <c r="F386" s="28" t="s">
        <v>589</v>
      </c>
      <c r="G386" s="30">
        <v>264.51</v>
      </c>
      <c r="H386" s="30">
        <v>0</v>
      </c>
      <c r="I386" s="10">
        <f t="shared" ref="I386:I449" si="6">IF($G386=0,0,$H386/$G386)</f>
        <v>0</v>
      </c>
    </row>
    <row r="387" spans="1:9" ht="27" customHeight="1" x14ac:dyDescent="0.25">
      <c r="A387" s="28" t="s">
        <v>118</v>
      </c>
      <c r="B387" s="28" t="s">
        <v>118</v>
      </c>
      <c r="C387" s="28" t="s">
        <v>118</v>
      </c>
      <c r="D387" s="28" t="s">
        <v>518</v>
      </c>
      <c r="E387" s="28" t="s">
        <v>272</v>
      </c>
      <c r="F387" s="28" t="s">
        <v>519</v>
      </c>
      <c r="G387" s="30">
        <v>3036.26</v>
      </c>
      <c r="H387" s="30">
        <v>2374.36</v>
      </c>
      <c r="I387" s="10">
        <f t="shared" si="6"/>
        <v>0.78200154136997491</v>
      </c>
    </row>
    <row r="388" spans="1:9" ht="14.25" customHeight="1" x14ac:dyDescent="0.25">
      <c r="A388" s="28" t="s">
        <v>118</v>
      </c>
      <c r="B388" s="28" t="s">
        <v>118</v>
      </c>
      <c r="C388" s="28" t="s">
        <v>118</v>
      </c>
      <c r="D388" s="28" t="s">
        <v>568</v>
      </c>
      <c r="E388" s="28" t="s">
        <v>272</v>
      </c>
      <c r="F388" s="28" t="s">
        <v>569</v>
      </c>
      <c r="G388" s="30">
        <v>150</v>
      </c>
      <c r="H388" s="30">
        <v>136.74</v>
      </c>
      <c r="I388" s="10">
        <f t="shared" si="6"/>
        <v>0.91160000000000008</v>
      </c>
    </row>
    <row r="389" spans="1:9" ht="27" customHeight="1" x14ac:dyDescent="0.25">
      <c r="A389" s="28" t="s">
        <v>118</v>
      </c>
      <c r="B389" s="28" t="s">
        <v>118</v>
      </c>
      <c r="C389" s="28" t="s">
        <v>118</v>
      </c>
      <c r="D389" s="28" t="s">
        <v>570</v>
      </c>
      <c r="E389" s="28" t="s">
        <v>272</v>
      </c>
      <c r="F389" s="28" t="s">
        <v>571</v>
      </c>
      <c r="G389" s="30">
        <v>831.49</v>
      </c>
      <c r="H389" s="30">
        <v>623.62</v>
      </c>
      <c r="I389" s="10">
        <f t="shared" si="6"/>
        <v>0.7500030066507114</v>
      </c>
    </row>
    <row r="390" spans="1:9" ht="27" customHeight="1" x14ac:dyDescent="0.25">
      <c r="A390" s="7"/>
      <c r="B390" s="7" t="s">
        <v>483</v>
      </c>
      <c r="C390" s="7"/>
      <c r="D390" s="7"/>
      <c r="E390" s="7"/>
      <c r="F390" s="7" t="s">
        <v>484</v>
      </c>
      <c r="G390" s="31">
        <v>1894062</v>
      </c>
      <c r="H390" s="31">
        <v>978049.72</v>
      </c>
      <c r="I390" s="10">
        <f t="shared" si="6"/>
        <v>0.51637682398992213</v>
      </c>
    </row>
    <row r="391" spans="1:9" ht="39.950000000000003" customHeight="1" x14ac:dyDescent="0.25">
      <c r="A391" s="28" t="s">
        <v>118</v>
      </c>
      <c r="B391" s="28" t="s">
        <v>118</v>
      </c>
      <c r="C391" s="28" t="s">
        <v>118</v>
      </c>
      <c r="D391" s="28" t="s">
        <v>656</v>
      </c>
      <c r="E391" s="28" t="s">
        <v>272</v>
      </c>
      <c r="F391" s="28" t="s">
        <v>657</v>
      </c>
      <c r="G391" s="30">
        <v>9500</v>
      </c>
      <c r="H391" s="30">
        <v>7210.14</v>
      </c>
      <c r="I391" s="10">
        <f t="shared" si="6"/>
        <v>0.75896210526315788</v>
      </c>
    </row>
    <row r="392" spans="1:9" ht="27" customHeight="1" x14ac:dyDescent="0.25">
      <c r="A392" s="28" t="s">
        <v>118</v>
      </c>
      <c r="B392" s="28" t="s">
        <v>118</v>
      </c>
      <c r="C392" s="28" t="s">
        <v>118</v>
      </c>
      <c r="D392" s="28" t="s">
        <v>608</v>
      </c>
      <c r="E392" s="28" t="s">
        <v>272</v>
      </c>
      <c r="F392" s="28" t="s">
        <v>609</v>
      </c>
      <c r="G392" s="30">
        <v>1664328</v>
      </c>
      <c r="H392" s="30">
        <v>843958.49</v>
      </c>
      <c r="I392" s="10">
        <f t="shared" si="6"/>
        <v>0.5070866379704001</v>
      </c>
    </row>
    <row r="393" spans="1:9" ht="27" customHeight="1" x14ac:dyDescent="0.25">
      <c r="A393" s="28" t="s">
        <v>118</v>
      </c>
      <c r="B393" s="28" t="s">
        <v>118</v>
      </c>
      <c r="C393" s="28" t="s">
        <v>118</v>
      </c>
      <c r="D393" s="28" t="s">
        <v>526</v>
      </c>
      <c r="E393" s="28" t="s">
        <v>272</v>
      </c>
      <c r="F393" s="28" t="s">
        <v>527</v>
      </c>
      <c r="G393" s="30">
        <v>60385</v>
      </c>
      <c r="H393" s="30">
        <v>31447.07</v>
      </c>
      <c r="I393" s="10">
        <f t="shared" si="6"/>
        <v>0.52077618613894183</v>
      </c>
    </row>
    <row r="394" spans="1:9" ht="27" customHeight="1" x14ac:dyDescent="0.25">
      <c r="A394" s="28" t="s">
        <v>118</v>
      </c>
      <c r="B394" s="28" t="s">
        <v>118</v>
      </c>
      <c r="C394" s="28" t="s">
        <v>118</v>
      </c>
      <c r="D394" s="28" t="s">
        <v>566</v>
      </c>
      <c r="E394" s="28" t="s">
        <v>272</v>
      </c>
      <c r="F394" s="28" t="s">
        <v>567</v>
      </c>
      <c r="G394" s="30">
        <v>4605</v>
      </c>
      <c r="H394" s="30">
        <v>4586.84</v>
      </c>
      <c r="I394" s="10">
        <f t="shared" si="6"/>
        <v>0.99605646036916395</v>
      </c>
    </row>
    <row r="395" spans="1:9" ht="27" customHeight="1" x14ac:dyDescent="0.25">
      <c r="A395" s="28" t="s">
        <v>118</v>
      </c>
      <c r="B395" s="28" t="s">
        <v>118</v>
      </c>
      <c r="C395" s="28" t="s">
        <v>118</v>
      </c>
      <c r="D395" s="28" t="s">
        <v>528</v>
      </c>
      <c r="E395" s="28" t="s">
        <v>272</v>
      </c>
      <c r="F395" s="28" t="s">
        <v>529</v>
      </c>
      <c r="G395" s="30">
        <v>134195</v>
      </c>
      <c r="H395" s="30">
        <v>81514.899999999994</v>
      </c>
      <c r="I395" s="10">
        <f t="shared" si="6"/>
        <v>0.60743619359886725</v>
      </c>
    </row>
    <row r="396" spans="1:9" ht="27" customHeight="1" x14ac:dyDescent="0.25">
      <c r="A396" s="28" t="s">
        <v>118</v>
      </c>
      <c r="B396" s="28" t="s">
        <v>118</v>
      </c>
      <c r="C396" s="28" t="s">
        <v>118</v>
      </c>
      <c r="D396" s="28" t="s">
        <v>530</v>
      </c>
      <c r="E396" s="28" t="s">
        <v>272</v>
      </c>
      <c r="F396" s="28" t="s">
        <v>531</v>
      </c>
      <c r="G396" s="30">
        <v>1595</v>
      </c>
      <c r="H396" s="30">
        <v>758.55</v>
      </c>
      <c r="I396" s="10">
        <f t="shared" si="6"/>
        <v>0.47557993730407522</v>
      </c>
    </row>
    <row r="397" spans="1:9" ht="14.25" customHeight="1" x14ac:dyDescent="0.25">
      <c r="A397" s="28" t="s">
        <v>118</v>
      </c>
      <c r="B397" s="28" t="s">
        <v>118</v>
      </c>
      <c r="C397" s="28" t="s">
        <v>118</v>
      </c>
      <c r="D397" s="28" t="s">
        <v>532</v>
      </c>
      <c r="E397" s="28" t="s">
        <v>272</v>
      </c>
      <c r="F397" s="28" t="s">
        <v>533</v>
      </c>
      <c r="G397" s="30">
        <v>1000</v>
      </c>
      <c r="H397" s="30">
        <v>0</v>
      </c>
      <c r="I397" s="10">
        <f t="shared" si="6"/>
        <v>0</v>
      </c>
    </row>
    <row r="398" spans="1:9" ht="14.25" customHeight="1" x14ac:dyDescent="0.25">
      <c r="A398" s="28" t="s">
        <v>118</v>
      </c>
      <c r="B398" s="28" t="s">
        <v>118</v>
      </c>
      <c r="C398" s="28" t="s">
        <v>118</v>
      </c>
      <c r="D398" s="28" t="s">
        <v>588</v>
      </c>
      <c r="E398" s="28" t="s">
        <v>272</v>
      </c>
      <c r="F398" s="28" t="s">
        <v>589</v>
      </c>
      <c r="G398" s="30">
        <v>450</v>
      </c>
      <c r="H398" s="30">
        <v>0</v>
      </c>
      <c r="I398" s="10">
        <f t="shared" si="6"/>
        <v>0</v>
      </c>
    </row>
    <row r="399" spans="1:9" ht="27" customHeight="1" x14ac:dyDescent="0.25">
      <c r="A399" s="28" t="s">
        <v>118</v>
      </c>
      <c r="B399" s="28" t="s">
        <v>118</v>
      </c>
      <c r="C399" s="28" t="s">
        <v>118</v>
      </c>
      <c r="D399" s="28" t="s">
        <v>518</v>
      </c>
      <c r="E399" s="28" t="s">
        <v>272</v>
      </c>
      <c r="F399" s="28" t="s">
        <v>519</v>
      </c>
      <c r="G399" s="30">
        <v>12341.03</v>
      </c>
      <c r="H399" s="30">
        <v>5607.18</v>
      </c>
      <c r="I399" s="10">
        <f t="shared" si="6"/>
        <v>0.45435267558704584</v>
      </c>
    </row>
    <row r="400" spans="1:9" ht="14.25" customHeight="1" x14ac:dyDescent="0.25">
      <c r="A400" s="28" t="s">
        <v>118</v>
      </c>
      <c r="B400" s="28" t="s">
        <v>118</v>
      </c>
      <c r="C400" s="28" t="s">
        <v>118</v>
      </c>
      <c r="D400" s="28" t="s">
        <v>568</v>
      </c>
      <c r="E400" s="28" t="s">
        <v>272</v>
      </c>
      <c r="F400" s="28" t="s">
        <v>569</v>
      </c>
      <c r="G400" s="30">
        <v>500</v>
      </c>
      <c r="H400" s="30">
        <v>165.82</v>
      </c>
      <c r="I400" s="10">
        <f t="shared" si="6"/>
        <v>0.33163999999999999</v>
      </c>
    </row>
    <row r="401" spans="1:9" ht="27" customHeight="1" x14ac:dyDescent="0.25">
      <c r="A401" s="28" t="s">
        <v>118</v>
      </c>
      <c r="B401" s="28" t="s">
        <v>118</v>
      </c>
      <c r="C401" s="28" t="s">
        <v>118</v>
      </c>
      <c r="D401" s="28" t="s">
        <v>570</v>
      </c>
      <c r="E401" s="28" t="s">
        <v>272</v>
      </c>
      <c r="F401" s="28" t="s">
        <v>571</v>
      </c>
      <c r="G401" s="30">
        <v>1662.97</v>
      </c>
      <c r="H401" s="30">
        <v>1247.23</v>
      </c>
      <c r="I401" s="10">
        <f t="shared" si="6"/>
        <v>0.75000150333439564</v>
      </c>
    </row>
    <row r="402" spans="1:9" ht="27" customHeight="1" x14ac:dyDescent="0.25">
      <c r="A402" s="28" t="s">
        <v>118</v>
      </c>
      <c r="B402" s="28" t="s">
        <v>118</v>
      </c>
      <c r="C402" s="28" t="s">
        <v>118</v>
      </c>
      <c r="D402" s="28" t="s">
        <v>658</v>
      </c>
      <c r="E402" s="28" t="s">
        <v>272</v>
      </c>
      <c r="F402" s="28" t="s">
        <v>659</v>
      </c>
      <c r="G402" s="30">
        <v>1500</v>
      </c>
      <c r="H402" s="30">
        <v>1064.5</v>
      </c>
      <c r="I402" s="10">
        <f t="shared" si="6"/>
        <v>0.70966666666666667</v>
      </c>
    </row>
    <row r="403" spans="1:9" ht="14.25" customHeight="1" x14ac:dyDescent="0.25">
      <c r="A403" s="28" t="s">
        <v>118</v>
      </c>
      <c r="B403" s="28" t="s">
        <v>118</v>
      </c>
      <c r="C403" s="28" t="s">
        <v>118</v>
      </c>
      <c r="D403" s="28" t="s">
        <v>572</v>
      </c>
      <c r="E403" s="28" t="s">
        <v>272</v>
      </c>
      <c r="F403" s="28" t="s">
        <v>573</v>
      </c>
      <c r="G403" s="30">
        <v>2000</v>
      </c>
      <c r="H403" s="30">
        <v>489</v>
      </c>
      <c r="I403" s="10">
        <f t="shared" si="6"/>
        <v>0.2445</v>
      </c>
    </row>
    <row r="404" spans="1:9" ht="27" customHeight="1" x14ac:dyDescent="0.25">
      <c r="A404" s="7"/>
      <c r="B404" s="7" t="s">
        <v>660</v>
      </c>
      <c r="C404" s="7"/>
      <c r="D404" s="7"/>
      <c r="E404" s="7"/>
      <c r="F404" s="7" t="s">
        <v>661</v>
      </c>
      <c r="G404" s="31">
        <v>106769</v>
      </c>
      <c r="H404" s="31">
        <v>47007.59</v>
      </c>
      <c r="I404" s="10">
        <f t="shared" si="6"/>
        <v>0.44027376860324624</v>
      </c>
    </row>
    <row r="405" spans="1:9" ht="14.25" customHeight="1" x14ac:dyDescent="0.25">
      <c r="A405" s="28" t="s">
        <v>118</v>
      </c>
      <c r="B405" s="28" t="s">
        <v>118</v>
      </c>
      <c r="C405" s="28" t="s">
        <v>118</v>
      </c>
      <c r="D405" s="28" t="s">
        <v>580</v>
      </c>
      <c r="E405" s="28" t="s">
        <v>272</v>
      </c>
      <c r="F405" s="28" t="s">
        <v>581</v>
      </c>
      <c r="G405" s="30">
        <v>500</v>
      </c>
      <c r="H405" s="30">
        <v>139.82</v>
      </c>
      <c r="I405" s="10">
        <f t="shared" si="6"/>
        <v>0.27964</v>
      </c>
    </row>
    <row r="406" spans="1:9" ht="27" customHeight="1" x14ac:dyDescent="0.25">
      <c r="A406" s="28" t="s">
        <v>118</v>
      </c>
      <c r="B406" s="28" t="s">
        <v>118</v>
      </c>
      <c r="C406" s="28" t="s">
        <v>118</v>
      </c>
      <c r="D406" s="28" t="s">
        <v>526</v>
      </c>
      <c r="E406" s="28" t="s">
        <v>272</v>
      </c>
      <c r="F406" s="28" t="s">
        <v>527</v>
      </c>
      <c r="G406" s="30">
        <v>43710</v>
      </c>
      <c r="H406" s="30">
        <v>22318.55</v>
      </c>
      <c r="I406" s="10">
        <f t="shared" si="6"/>
        <v>0.51060512468542663</v>
      </c>
    </row>
    <row r="407" spans="1:9" ht="27" customHeight="1" x14ac:dyDescent="0.25">
      <c r="A407" s="28" t="s">
        <v>118</v>
      </c>
      <c r="B407" s="28" t="s">
        <v>118</v>
      </c>
      <c r="C407" s="28" t="s">
        <v>118</v>
      </c>
      <c r="D407" s="28" t="s">
        <v>566</v>
      </c>
      <c r="E407" s="28" t="s">
        <v>272</v>
      </c>
      <c r="F407" s="28" t="s">
        <v>567</v>
      </c>
      <c r="G407" s="30">
        <v>3112</v>
      </c>
      <c r="H407" s="30">
        <v>3111.97</v>
      </c>
      <c r="I407" s="10">
        <f t="shared" si="6"/>
        <v>0.99999035989717222</v>
      </c>
    </row>
    <row r="408" spans="1:9" ht="27" customHeight="1" x14ac:dyDescent="0.25">
      <c r="A408" s="28" t="s">
        <v>118</v>
      </c>
      <c r="B408" s="28" t="s">
        <v>118</v>
      </c>
      <c r="C408" s="28" t="s">
        <v>118</v>
      </c>
      <c r="D408" s="28" t="s">
        <v>528</v>
      </c>
      <c r="E408" s="28" t="s">
        <v>272</v>
      </c>
      <c r="F408" s="28" t="s">
        <v>529</v>
      </c>
      <c r="G408" s="30">
        <v>8070</v>
      </c>
      <c r="H408" s="30">
        <v>4143.95</v>
      </c>
      <c r="I408" s="10">
        <f t="shared" si="6"/>
        <v>0.51350061957868642</v>
      </c>
    </row>
    <row r="409" spans="1:9" ht="27" customHeight="1" x14ac:dyDescent="0.25">
      <c r="A409" s="28" t="s">
        <v>118</v>
      </c>
      <c r="B409" s="28" t="s">
        <v>118</v>
      </c>
      <c r="C409" s="28" t="s">
        <v>118</v>
      </c>
      <c r="D409" s="28" t="s">
        <v>530</v>
      </c>
      <c r="E409" s="28" t="s">
        <v>272</v>
      </c>
      <c r="F409" s="28" t="s">
        <v>531</v>
      </c>
      <c r="G409" s="30">
        <v>1150</v>
      </c>
      <c r="H409" s="30">
        <v>589.59</v>
      </c>
      <c r="I409" s="10">
        <f t="shared" si="6"/>
        <v>0.51268695652173912</v>
      </c>
    </row>
    <row r="410" spans="1:9" ht="27" customHeight="1" x14ac:dyDescent="0.25">
      <c r="A410" s="28" t="s">
        <v>118</v>
      </c>
      <c r="B410" s="28" t="s">
        <v>118</v>
      </c>
      <c r="C410" s="28" t="s">
        <v>118</v>
      </c>
      <c r="D410" s="28" t="s">
        <v>584</v>
      </c>
      <c r="E410" s="28" t="s">
        <v>272</v>
      </c>
      <c r="F410" s="28" t="s">
        <v>585</v>
      </c>
      <c r="G410" s="30">
        <v>10680</v>
      </c>
      <c r="H410" s="30">
        <v>1360.78</v>
      </c>
      <c r="I410" s="10">
        <f t="shared" si="6"/>
        <v>0.12741385767790261</v>
      </c>
    </row>
    <row r="411" spans="1:9" ht="27" customHeight="1" x14ac:dyDescent="0.25">
      <c r="A411" s="28" t="s">
        <v>118</v>
      </c>
      <c r="B411" s="28" t="s">
        <v>118</v>
      </c>
      <c r="C411" s="28" t="s">
        <v>118</v>
      </c>
      <c r="D411" s="28" t="s">
        <v>532</v>
      </c>
      <c r="E411" s="28" t="s">
        <v>272</v>
      </c>
      <c r="F411" s="28" t="s">
        <v>533</v>
      </c>
      <c r="G411" s="30">
        <v>2300</v>
      </c>
      <c r="H411" s="30">
        <v>746.92</v>
      </c>
      <c r="I411" s="10">
        <f t="shared" si="6"/>
        <v>0.32474782608695651</v>
      </c>
    </row>
    <row r="412" spans="1:9" ht="14.25" customHeight="1" x14ac:dyDescent="0.25">
      <c r="A412" s="28" t="s">
        <v>118</v>
      </c>
      <c r="B412" s="28" t="s">
        <v>118</v>
      </c>
      <c r="C412" s="28" t="s">
        <v>118</v>
      </c>
      <c r="D412" s="28" t="s">
        <v>578</v>
      </c>
      <c r="E412" s="28" t="s">
        <v>272</v>
      </c>
      <c r="F412" s="28" t="s">
        <v>579</v>
      </c>
      <c r="G412" s="30">
        <v>500</v>
      </c>
      <c r="H412" s="30">
        <v>129.6</v>
      </c>
      <c r="I412" s="10">
        <f t="shared" si="6"/>
        <v>0.25919999999999999</v>
      </c>
    </row>
    <row r="413" spans="1:9" ht="27" customHeight="1" x14ac:dyDescent="0.25">
      <c r="A413" s="28" t="s">
        <v>118</v>
      </c>
      <c r="B413" s="28" t="s">
        <v>118</v>
      </c>
      <c r="C413" s="28" t="s">
        <v>118</v>
      </c>
      <c r="D413" s="28" t="s">
        <v>588</v>
      </c>
      <c r="E413" s="28" t="s">
        <v>272</v>
      </c>
      <c r="F413" s="28" t="s">
        <v>589</v>
      </c>
      <c r="G413" s="30">
        <v>450</v>
      </c>
      <c r="H413" s="30">
        <v>250</v>
      </c>
      <c r="I413" s="10">
        <f t="shared" si="6"/>
        <v>0.55555555555555558</v>
      </c>
    </row>
    <row r="414" spans="1:9" ht="27" customHeight="1" x14ac:dyDescent="0.25">
      <c r="A414" s="28" t="s">
        <v>118</v>
      </c>
      <c r="B414" s="28" t="s">
        <v>118</v>
      </c>
      <c r="C414" s="28" t="s">
        <v>118</v>
      </c>
      <c r="D414" s="28" t="s">
        <v>518</v>
      </c>
      <c r="E414" s="28" t="s">
        <v>272</v>
      </c>
      <c r="F414" s="28" t="s">
        <v>519</v>
      </c>
      <c r="G414" s="30">
        <v>27440.77</v>
      </c>
      <c r="H414" s="30">
        <v>11849.21</v>
      </c>
      <c r="I414" s="10">
        <f t="shared" si="6"/>
        <v>0.43181040473718479</v>
      </c>
    </row>
    <row r="415" spans="1:9" ht="14.25" customHeight="1" x14ac:dyDescent="0.25">
      <c r="A415" s="28" t="s">
        <v>118</v>
      </c>
      <c r="B415" s="28" t="s">
        <v>118</v>
      </c>
      <c r="C415" s="28" t="s">
        <v>118</v>
      </c>
      <c r="D415" s="28" t="s">
        <v>568</v>
      </c>
      <c r="E415" s="28" t="s">
        <v>272</v>
      </c>
      <c r="F415" s="28" t="s">
        <v>569</v>
      </c>
      <c r="G415" s="30">
        <v>500</v>
      </c>
      <c r="H415" s="30">
        <v>50</v>
      </c>
      <c r="I415" s="10">
        <f t="shared" si="6"/>
        <v>0.1</v>
      </c>
    </row>
    <row r="416" spans="1:9" ht="27" customHeight="1" x14ac:dyDescent="0.25">
      <c r="A416" s="28" t="s">
        <v>118</v>
      </c>
      <c r="B416" s="28" t="s">
        <v>118</v>
      </c>
      <c r="C416" s="28" t="s">
        <v>118</v>
      </c>
      <c r="D416" s="28" t="s">
        <v>590</v>
      </c>
      <c r="E416" s="28" t="s">
        <v>272</v>
      </c>
      <c r="F416" s="28" t="s">
        <v>591</v>
      </c>
      <c r="G416" s="30">
        <v>3009</v>
      </c>
      <c r="H416" s="30">
        <v>1381.78</v>
      </c>
      <c r="I416" s="10">
        <f t="shared" si="6"/>
        <v>0.45921568627450982</v>
      </c>
    </row>
    <row r="417" spans="1:9" ht="27" customHeight="1" x14ac:dyDescent="0.25">
      <c r="A417" s="28" t="s">
        <v>118</v>
      </c>
      <c r="B417" s="28" t="s">
        <v>118</v>
      </c>
      <c r="C417" s="28" t="s">
        <v>118</v>
      </c>
      <c r="D417" s="28" t="s">
        <v>570</v>
      </c>
      <c r="E417" s="28" t="s">
        <v>272</v>
      </c>
      <c r="F417" s="28" t="s">
        <v>571</v>
      </c>
      <c r="G417" s="30">
        <v>1247.23</v>
      </c>
      <c r="H417" s="30">
        <v>935.42</v>
      </c>
      <c r="I417" s="10">
        <f t="shared" si="6"/>
        <v>0.74999799555815683</v>
      </c>
    </row>
    <row r="418" spans="1:9" ht="14.25" customHeight="1" x14ac:dyDescent="0.25">
      <c r="A418" s="28" t="s">
        <v>118</v>
      </c>
      <c r="B418" s="28" t="s">
        <v>118</v>
      </c>
      <c r="C418" s="28" t="s">
        <v>118</v>
      </c>
      <c r="D418" s="28" t="s">
        <v>572</v>
      </c>
      <c r="E418" s="28" t="s">
        <v>272</v>
      </c>
      <c r="F418" s="28" t="s">
        <v>573</v>
      </c>
      <c r="G418" s="30">
        <v>4000</v>
      </c>
      <c r="H418" s="30">
        <v>0</v>
      </c>
      <c r="I418" s="10">
        <f t="shared" si="6"/>
        <v>0</v>
      </c>
    </row>
    <row r="419" spans="1:9" ht="14.25" customHeight="1" x14ac:dyDescent="0.25">
      <c r="A419" s="28" t="s">
        <v>118</v>
      </c>
      <c r="B419" s="28" t="s">
        <v>118</v>
      </c>
      <c r="C419" s="28" t="s">
        <v>118</v>
      </c>
      <c r="D419" s="28" t="s">
        <v>574</v>
      </c>
      <c r="E419" s="28" t="s">
        <v>272</v>
      </c>
      <c r="F419" s="28" t="s">
        <v>575</v>
      </c>
      <c r="G419" s="30">
        <v>100</v>
      </c>
      <c r="H419" s="30">
        <v>0</v>
      </c>
      <c r="I419" s="10">
        <f t="shared" si="6"/>
        <v>0</v>
      </c>
    </row>
    <row r="420" spans="1:9" ht="27" customHeight="1" x14ac:dyDescent="0.25">
      <c r="A420" s="7"/>
      <c r="B420" s="7" t="s">
        <v>662</v>
      </c>
      <c r="C420" s="7"/>
      <c r="D420" s="7"/>
      <c r="E420" s="7"/>
      <c r="F420" s="7" t="s">
        <v>663</v>
      </c>
      <c r="G420" s="31">
        <v>60000</v>
      </c>
      <c r="H420" s="31">
        <v>12831.04</v>
      </c>
      <c r="I420" s="10">
        <f t="shared" si="6"/>
        <v>0.21385066666666669</v>
      </c>
    </row>
    <row r="421" spans="1:9" ht="27" customHeight="1" x14ac:dyDescent="0.25">
      <c r="A421" s="28" t="s">
        <v>118</v>
      </c>
      <c r="B421" s="28" t="s">
        <v>118</v>
      </c>
      <c r="C421" s="28" t="s">
        <v>118</v>
      </c>
      <c r="D421" s="28" t="s">
        <v>624</v>
      </c>
      <c r="E421" s="28" t="s">
        <v>272</v>
      </c>
      <c r="F421" s="28" t="s">
        <v>625</v>
      </c>
      <c r="G421" s="30">
        <v>60000</v>
      </c>
      <c r="H421" s="30">
        <v>12831.04</v>
      </c>
      <c r="I421" s="10">
        <f t="shared" si="6"/>
        <v>0.21385066666666669</v>
      </c>
    </row>
    <row r="422" spans="1:9" ht="27" customHeight="1" x14ac:dyDescent="0.25">
      <c r="A422" s="7"/>
      <c r="B422" s="7" t="s">
        <v>485</v>
      </c>
      <c r="C422" s="7"/>
      <c r="D422" s="7"/>
      <c r="E422" s="7"/>
      <c r="F422" s="7" t="s">
        <v>486</v>
      </c>
      <c r="G422" s="31">
        <v>15000</v>
      </c>
      <c r="H422" s="31">
        <v>10125.18</v>
      </c>
      <c r="I422" s="10">
        <f t="shared" si="6"/>
        <v>0.67501200000000006</v>
      </c>
    </row>
    <row r="423" spans="1:9" ht="14.25" customHeight="1" x14ac:dyDescent="0.25">
      <c r="A423" s="28" t="s">
        <v>118</v>
      </c>
      <c r="B423" s="28" t="s">
        <v>118</v>
      </c>
      <c r="C423" s="28" t="s">
        <v>118</v>
      </c>
      <c r="D423" s="28" t="s">
        <v>646</v>
      </c>
      <c r="E423" s="28" t="s">
        <v>272</v>
      </c>
      <c r="F423" s="28" t="s">
        <v>647</v>
      </c>
      <c r="G423" s="30">
        <v>15000</v>
      </c>
      <c r="H423" s="30">
        <v>10125.18</v>
      </c>
      <c r="I423" s="10">
        <f t="shared" si="6"/>
        <v>0.67501200000000006</v>
      </c>
    </row>
    <row r="424" spans="1:9" ht="14.25" customHeight="1" x14ac:dyDescent="0.25">
      <c r="A424" s="7"/>
      <c r="B424" s="7" t="s">
        <v>487</v>
      </c>
      <c r="C424" s="7"/>
      <c r="D424" s="7"/>
      <c r="E424" s="7"/>
      <c r="F424" s="7" t="s">
        <v>275</v>
      </c>
      <c r="G424" s="31">
        <v>6000</v>
      </c>
      <c r="H424" s="31">
        <v>0</v>
      </c>
      <c r="I424" s="10">
        <f t="shared" si="6"/>
        <v>0</v>
      </c>
    </row>
    <row r="425" spans="1:9" ht="14.25" customHeight="1" x14ac:dyDescent="0.25">
      <c r="A425" s="28" t="s">
        <v>118</v>
      </c>
      <c r="B425" s="28" t="s">
        <v>118</v>
      </c>
      <c r="C425" s="28" t="s">
        <v>118</v>
      </c>
      <c r="D425" s="28" t="s">
        <v>608</v>
      </c>
      <c r="E425" s="28" t="s">
        <v>272</v>
      </c>
      <c r="F425" s="28" t="s">
        <v>609</v>
      </c>
      <c r="G425" s="30">
        <v>6000</v>
      </c>
      <c r="H425" s="30">
        <v>0</v>
      </c>
      <c r="I425" s="10">
        <f t="shared" si="6"/>
        <v>0</v>
      </c>
    </row>
    <row r="426" spans="1:9" ht="27" customHeight="1" x14ac:dyDescent="0.25">
      <c r="A426" s="3" t="s">
        <v>488</v>
      </c>
      <c r="B426" s="3"/>
      <c r="C426" s="3"/>
      <c r="D426" s="3"/>
      <c r="E426" s="3"/>
      <c r="F426" s="3" t="s">
        <v>489</v>
      </c>
      <c r="G426" s="27">
        <v>6394028.46</v>
      </c>
      <c r="H426" s="27">
        <v>1694562.37</v>
      </c>
      <c r="I426" s="5">
        <f t="shared" si="6"/>
        <v>0.26502265052476792</v>
      </c>
    </row>
    <row r="427" spans="1:9" ht="27" customHeight="1" x14ac:dyDescent="0.25">
      <c r="A427" s="7"/>
      <c r="B427" s="7" t="s">
        <v>490</v>
      </c>
      <c r="C427" s="7"/>
      <c r="D427" s="7"/>
      <c r="E427" s="7"/>
      <c r="F427" s="7" t="s">
        <v>491</v>
      </c>
      <c r="G427" s="31">
        <v>760000</v>
      </c>
      <c r="H427" s="31">
        <v>329962.56</v>
      </c>
      <c r="I427" s="10">
        <f t="shared" si="6"/>
        <v>0.43416126315789472</v>
      </c>
    </row>
    <row r="428" spans="1:9" ht="27" customHeight="1" x14ac:dyDescent="0.25">
      <c r="A428" s="28" t="s">
        <v>118</v>
      </c>
      <c r="B428" s="28" t="s">
        <v>118</v>
      </c>
      <c r="C428" s="28" t="s">
        <v>118</v>
      </c>
      <c r="D428" s="28" t="s">
        <v>518</v>
      </c>
      <c r="E428" s="28" t="s">
        <v>272</v>
      </c>
      <c r="F428" s="28" t="s">
        <v>519</v>
      </c>
      <c r="G428" s="30">
        <v>760000</v>
      </c>
      <c r="H428" s="30">
        <v>329962.56</v>
      </c>
      <c r="I428" s="10">
        <f t="shared" si="6"/>
        <v>0.43416126315789472</v>
      </c>
    </row>
    <row r="429" spans="1:9" ht="27" customHeight="1" x14ac:dyDescent="0.25">
      <c r="A429" s="7"/>
      <c r="B429" s="7" t="s">
        <v>492</v>
      </c>
      <c r="C429" s="7"/>
      <c r="D429" s="7"/>
      <c r="E429" s="7"/>
      <c r="F429" s="7" t="s">
        <v>493</v>
      </c>
      <c r="G429" s="31">
        <v>4547103.37</v>
      </c>
      <c r="H429" s="31">
        <v>821428.89</v>
      </c>
      <c r="I429" s="10">
        <f t="shared" si="6"/>
        <v>0.18064882699158871</v>
      </c>
    </row>
    <row r="430" spans="1:9" ht="27" customHeight="1" x14ac:dyDescent="0.25">
      <c r="A430" s="28" t="s">
        <v>118</v>
      </c>
      <c r="B430" s="28" t="s">
        <v>118</v>
      </c>
      <c r="C430" s="28" t="s">
        <v>118</v>
      </c>
      <c r="D430" s="28" t="s">
        <v>526</v>
      </c>
      <c r="E430" s="28" t="s">
        <v>272</v>
      </c>
      <c r="F430" s="28" t="s">
        <v>527</v>
      </c>
      <c r="G430" s="30">
        <v>47258</v>
      </c>
      <c r="H430" s="30">
        <v>25190.17</v>
      </c>
      <c r="I430" s="10">
        <f t="shared" si="6"/>
        <v>0.53303504168606375</v>
      </c>
    </row>
    <row r="431" spans="1:9" ht="14.25" customHeight="1" x14ac:dyDescent="0.25">
      <c r="A431" s="28" t="s">
        <v>118</v>
      </c>
      <c r="B431" s="28" t="s">
        <v>118</v>
      </c>
      <c r="C431" s="28" t="s">
        <v>118</v>
      </c>
      <c r="D431" s="28" t="s">
        <v>566</v>
      </c>
      <c r="E431" s="28" t="s">
        <v>272</v>
      </c>
      <c r="F431" s="28" t="s">
        <v>567</v>
      </c>
      <c r="G431" s="30">
        <v>3514.37</v>
      </c>
      <c r="H431" s="30">
        <v>3514.37</v>
      </c>
      <c r="I431" s="10">
        <f t="shared" si="6"/>
        <v>1</v>
      </c>
    </row>
    <row r="432" spans="1:9" ht="27" customHeight="1" x14ac:dyDescent="0.25">
      <c r="A432" s="28" t="s">
        <v>118</v>
      </c>
      <c r="B432" s="28" t="s">
        <v>118</v>
      </c>
      <c r="C432" s="28" t="s">
        <v>118</v>
      </c>
      <c r="D432" s="28" t="s">
        <v>528</v>
      </c>
      <c r="E432" s="28" t="s">
        <v>272</v>
      </c>
      <c r="F432" s="28" t="s">
        <v>529</v>
      </c>
      <c r="G432" s="30">
        <v>8780</v>
      </c>
      <c r="H432" s="30">
        <v>4565.8500000000004</v>
      </c>
      <c r="I432" s="10">
        <f t="shared" si="6"/>
        <v>0.52002847380410022</v>
      </c>
    </row>
    <row r="433" spans="1:9" ht="27" customHeight="1" x14ac:dyDescent="0.25">
      <c r="A433" s="28" t="s">
        <v>118</v>
      </c>
      <c r="B433" s="28" t="s">
        <v>118</v>
      </c>
      <c r="C433" s="28" t="s">
        <v>118</v>
      </c>
      <c r="D433" s="28" t="s">
        <v>530</v>
      </c>
      <c r="E433" s="28" t="s">
        <v>272</v>
      </c>
      <c r="F433" s="28" t="s">
        <v>531</v>
      </c>
      <c r="G433" s="30">
        <v>1246</v>
      </c>
      <c r="H433" s="30">
        <v>672.1</v>
      </c>
      <c r="I433" s="10">
        <f t="shared" si="6"/>
        <v>0.53940609951845908</v>
      </c>
    </row>
    <row r="434" spans="1:9" ht="14.25" customHeight="1" x14ac:dyDescent="0.25">
      <c r="A434" s="28" t="s">
        <v>118</v>
      </c>
      <c r="B434" s="28" t="s">
        <v>118</v>
      </c>
      <c r="C434" s="28" t="s">
        <v>118</v>
      </c>
      <c r="D434" s="28" t="s">
        <v>584</v>
      </c>
      <c r="E434" s="28" t="s">
        <v>272</v>
      </c>
      <c r="F434" s="28" t="s">
        <v>585</v>
      </c>
      <c r="G434" s="30">
        <v>12000</v>
      </c>
      <c r="H434" s="30">
        <v>5556.99</v>
      </c>
      <c r="I434" s="10">
        <f t="shared" si="6"/>
        <v>0.46308250000000001</v>
      </c>
    </row>
    <row r="435" spans="1:9" ht="14.25" customHeight="1" x14ac:dyDescent="0.25">
      <c r="A435" s="28" t="s">
        <v>118</v>
      </c>
      <c r="B435" s="28" t="s">
        <v>118</v>
      </c>
      <c r="C435" s="28" t="s">
        <v>118</v>
      </c>
      <c r="D435" s="28" t="s">
        <v>532</v>
      </c>
      <c r="E435" s="28" t="s">
        <v>272</v>
      </c>
      <c r="F435" s="28" t="s">
        <v>533</v>
      </c>
      <c r="G435" s="30">
        <v>1100</v>
      </c>
      <c r="H435" s="30">
        <v>0</v>
      </c>
      <c r="I435" s="10">
        <f t="shared" si="6"/>
        <v>0</v>
      </c>
    </row>
    <row r="436" spans="1:9" ht="27" customHeight="1" x14ac:dyDescent="0.25">
      <c r="A436" s="28" t="s">
        <v>118</v>
      </c>
      <c r="B436" s="28" t="s">
        <v>118</v>
      </c>
      <c r="C436" s="28" t="s">
        <v>118</v>
      </c>
      <c r="D436" s="28" t="s">
        <v>542</v>
      </c>
      <c r="E436" s="28" t="s">
        <v>272</v>
      </c>
      <c r="F436" s="28" t="s">
        <v>543</v>
      </c>
      <c r="G436" s="30">
        <v>6000</v>
      </c>
      <c r="H436" s="30">
        <v>2272.34</v>
      </c>
      <c r="I436" s="10">
        <f t="shared" si="6"/>
        <v>0.37872333333333336</v>
      </c>
    </row>
    <row r="437" spans="1:9" ht="27" customHeight="1" x14ac:dyDescent="0.25">
      <c r="A437" s="28" t="s">
        <v>118</v>
      </c>
      <c r="B437" s="28" t="s">
        <v>118</v>
      </c>
      <c r="C437" s="28" t="s">
        <v>118</v>
      </c>
      <c r="D437" s="28" t="s">
        <v>518</v>
      </c>
      <c r="E437" s="28" t="s">
        <v>272</v>
      </c>
      <c r="F437" s="28" t="s">
        <v>519</v>
      </c>
      <c r="G437" s="30">
        <v>1464538</v>
      </c>
      <c r="H437" s="30">
        <v>779472.57</v>
      </c>
      <c r="I437" s="10">
        <f t="shared" si="6"/>
        <v>0.53223103121940163</v>
      </c>
    </row>
    <row r="438" spans="1:9" ht="14.25" customHeight="1" x14ac:dyDescent="0.25">
      <c r="A438" s="28" t="s">
        <v>118</v>
      </c>
      <c r="B438" s="28" t="s">
        <v>118</v>
      </c>
      <c r="C438" s="28" t="s">
        <v>118</v>
      </c>
      <c r="D438" s="28" t="s">
        <v>568</v>
      </c>
      <c r="E438" s="28" t="s">
        <v>272</v>
      </c>
      <c r="F438" s="28" t="s">
        <v>569</v>
      </c>
      <c r="G438" s="30">
        <v>500</v>
      </c>
      <c r="H438" s="30">
        <v>184.5</v>
      </c>
      <c r="I438" s="10">
        <f t="shared" si="6"/>
        <v>0.36899999999999999</v>
      </c>
    </row>
    <row r="439" spans="1:9" ht="14.25" customHeight="1" x14ac:dyDescent="0.25">
      <c r="A439" s="28" t="s">
        <v>118</v>
      </c>
      <c r="B439" s="28" t="s">
        <v>118</v>
      </c>
      <c r="C439" s="28" t="s">
        <v>118</v>
      </c>
      <c r="D439" s="28" t="s">
        <v>534</v>
      </c>
      <c r="E439" s="28" t="s">
        <v>272</v>
      </c>
      <c r="F439" s="28" t="s">
        <v>535</v>
      </c>
      <c r="G439" s="30">
        <v>500</v>
      </c>
      <c r="H439" s="30">
        <v>0</v>
      </c>
      <c r="I439" s="10">
        <f t="shared" si="6"/>
        <v>0</v>
      </c>
    </row>
    <row r="440" spans="1:9" ht="14.25" customHeight="1" x14ac:dyDescent="0.25">
      <c r="A440" s="28" t="s">
        <v>118</v>
      </c>
      <c r="B440" s="28" t="s">
        <v>118</v>
      </c>
      <c r="C440" s="28" t="s">
        <v>118</v>
      </c>
      <c r="D440" s="28" t="s">
        <v>572</v>
      </c>
      <c r="E440" s="28" t="s">
        <v>272</v>
      </c>
      <c r="F440" s="28" t="s">
        <v>573</v>
      </c>
      <c r="G440" s="30">
        <v>1000</v>
      </c>
      <c r="H440" s="30">
        <v>0</v>
      </c>
      <c r="I440" s="10">
        <f t="shared" si="6"/>
        <v>0</v>
      </c>
    </row>
    <row r="441" spans="1:9" ht="14.25" customHeight="1" x14ac:dyDescent="0.25">
      <c r="A441" s="28" t="s">
        <v>118</v>
      </c>
      <c r="B441" s="28" t="s">
        <v>118</v>
      </c>
      <c r="C441" s="28" t="s">
        <v>118</v>
      </c>
      <c r="D441" s="28" t="s">
        <v>574</v>
      </c>
      <c r="E441" s="28" t="s">
        <v>272</v>
      </c>
      <c r="F441" s="28" t="s">
        <v>575</v>
      </c>
      <c r="G441" s="30">
        <v>667</v>
      </c>
      <c r="H441" s="30">
        <v>0</v>
      </c>
      <c r="I441" s="10">
        <f t="shared" si="6"/>
        <v>0</v>
      </c>
    </row>
    <row r="442" spans="1:9" ht="14.25" customHeight="1" x14ac:dyDescent="0.25">
      <c r="A442" s="28" t="s">
        <v>118</v>
      </c>
      <c r="B442" s="28" t="s">
        <v>118</v>
      </c>
      <c r="C442" s="28" t="s">
        <v>118</v>
      </c>
      <c r="D442" s="28" t="s">
        <v>524</v>
      </c>
      <c r="E442" s="28" t="s">
        <v>272</v>
      </c>
      <c r="F442" s="28" t="s">
        <v>525</v>
      </c>
      <c r="G442" s="30">
        <v>3000000</v>
      </c>
      <c r="H442" s="30">
        <v>0</v>
      </c>
      <c r="I442" s="10">
        <f t="shared" si="6"/>
        <v>0</v>
      </c>
    </row>
    <row r="443" spans="1:9" ht="27" customHeight="1" x14ac:dyDescent="0.25">
      <c r="A443" s="7"/>
      <c r="B443" s="7" t="s">
        <v>664</v>
      </c>
      <c r="C443" s="7"/>
      <c r="D443" s="7"/>
      <c r="E443" s="7"/>
      <c r="F443" s="7" t="s">
        <v>665</v>
      </c>
      <c r="G443" s="31">
        <v>18000</v>
      </c>
      <c r="H443" s="31">
        <v>8207.48</v>
      </c>
      <c r="I443" s="10">
        <f t="shared" si="6"/>
        <v>0.4559711111111111</v>
      </c>
    </row>
    <row r="444" spans="1:9" ht="27" customHeight="1" x14ac:dyDescent="0.25">
      <c r="A444" s="28" t="s">
        <v>118</v>
      </c>
      <c r="B444" s="28" t="s">
        <v>118</v>
      </c>
      <c r="C444" s="28" t="s">
        <v>118</v>
      </c>
      <c r="D444" s="28" t="s">
        <v>518</v>
      </c>
      <c r="E444" s="28" t="s">
        <v>272</v>
      </c>
      <c r="F444" s="28" t="s">
        <v>519</v>
      </c>
      <c r="G444" s="30">
        <v>18000</v>
      </c>
      <c r="H444" s="30">
        <v>8207.48</v>
      </c>
      <c r="I444" s="10">
        <f t="shared" si="6"/>
        <v>0.4559711111111111</v>
      </c>
    </row>
    <row r="445" spans="1:9" ht="14.25" customHeight="1" x14ac:dyDescent="0.25">
      <c r="A445" s="7"/>
      <c r="B445" s="7" t="s">
        <v>666</v>
      </c>
      <c r="C445" s="7"/>
      <c r="D445" s="7"/>
      <c r="E445" s="7"/>
      <c r="F445" s="7" t="s">
        <v>667</v>
      </c>
      <c r="G445" s="31">
        <v>17000</v>
      </c>
      <c r="H445" s="31">
        <v>1649</v>
      </c>
      <c r="I445" s="10">
        <f t="shared" si="6"/>
        <v>9.7000000000000003E-2</v>
      </c>
    </row>
    <row r="446" spans="1:9" ht="14.25" customHeight="1" x14ac:dyDescent="0.25">
      <c r="A446" s="28" t="s">
        <v>118</v>
      </c>
      <c r="B446" s="28" t="s">
        <v>118</v>
      </c>
      <c r="C446" s="28" t="s">
        <v>118</v>
      </c>
      <c r="D446" s="28" t="s">
        <v>584</v>
      </c>
      <c r="E446" s="28" t="s">
        <v>272</v>
      </c>
      <c r="F446" s="28" t="s">
        <v>585</v>
      </c>
      <c r="G446" s="30">
        <v>353</v>
      </c>
      <c r="H446" s="30">
        <v>353</v>
      </c>
      <c r="I446" s="10">
        <f t="shared" si="6"/>
        <v>1</v>
      </c>
    </row>
    <row r="447" spans="1:9" ht="27" customHeight="1" x14ac:dyDescent="0.25">
      <c r="A447" s="28" t="s">
        <v>118</v>
      </c>
      <c r="B447" s="28" t="s">
        <v>118</v>
      </c>
      <c r="C447" s="28" t="s">
        <v>118</v>
      </c>
      <c r="D447" s="28" t="s">
        <v>532</v>
      </c>
      <c r="E447" s="28" t="s">
        <v>272</v>
      </c>
      <c r="F447" s="28" t="s">
        <v>533</v>
      </c>
      <c r="G447" s="30">
        <v>9647</v>
      </c>
      <c r="H447" s="30">
        <v>1296</v>
      </c>
      <c r="I447" s="10">
        <f t="shared" si="6"/>
        <v>0.13434228257489375</v>
      </c>
    </row>
    <row r="448" spans="1:9" ht="14.25" customHeight="1" x14ac:dyDescent="0.25">
      <c r="A448" s="28" t="s">
        <v>118</v>
      </c>
      <c r="B448" s="28" t="s">
        <v>118</v>
      </c>
      <c r="C448" s="28" t="s">
        <v>118</v>
      </c>
      <c r="D448" s="28" t="s">
        <v>518</v>
      </c>
      <c r="E448" s="28" t="s">
        <v>272</v>
      </c>
      <c r="F448" s="28" t="s">
        <v>519</v>
      </c>
      <c r="G448" s="30">
        <v>6000</v>
      </c>
      <c r="H448" s="30">
        <v>0</v>
      </c>
      <c r="I448" s="10">
        <f t="shared" si="6"/>
        <v>0</v>
      </c>
    </row>
    <row r="449" spans="1:9" ht="14.25" customHeight="1" x14ac:dyDescent="0.25">
      <c r="A449" s="28" t="s">
        <v>118</v>
      </c>
      <c r="B449" s="28" t="s">
        <v>118</v>
      </c>
      <c r="C449" s="28" t="s">
        <v>118</v>
      </c>
      <c r="D449" s="28" t="s">
        <v>668</v>
      </c>
      <c r="E449" s="28" t="s">
        <v>272</v>
      </c>
      <c r="F449" s="28" t="s">
        <v>669</v>
      </c>
      <c r="G449" s="30">
        <v>1000</v>
      </c>
      <c r="H449" s="30">
        <v>0</v>
      </c>
      <c r="I449" s="10">
        <f t="shared" si="6"/>
        <v>0</v>
      </c>
    </row>
    <row r="450" spans="1:9" ht="27" customHeight="1" x14ac:dyDescent="0.25">
      <c r="A450" s="7"/>
      <c r="B450" s="7" t="s">
        <v>494</v>
      </c>
      <c r="C450" s="7"/>
      <c r="D450" s="7"/>
      <c r="E450" s="7"/>
      <c r="F450" s="7" t="s">
        <v>495</v>
      </c>
      <c r="G450" s="31">
        <v>10776</v>
      </c>
      <c r="H450" s="31">
        <v>9282.44</v>
      </c>
      <c r="I450" s="10">
        <f t="shared" ref="I450:I513" si="7">IF($G450=0,0,$H450/$G450)</f>
        <v>0.86139940608760213</v>
      </c>
    </row>
    <row r="451" spans="1:9" ht="27" customHeight="1" x14ac:dyDescent="0.25">
      <c r="A451" s="28" t="s">
        <v>118</v>
      </c>
      <c r="B451" s="28" t="s">
        <v>118</v>
      </c>
      <c r="C451" s="28" t="s">
        <v>118</v>
      </c>
      <c r="D451" s="28" t="s">
        <v>526</v>
      </c>
      <c r="E451" s="28" t="s">
        <v>272</v>
      </c>
      <c r="F451" s="28" t="s">
        <v>527</v>
      </c>
      <c r="G451" s="30">
        <v>6900.01</v>
      </c>
      <c r="H451" s="30">
        <v>6000</v>
      </c>
      <c r="I451" s="10">
        <f t="shared" si="7"/>
        <v>0.86956395715368529</v>
      </c>
    </row>
    <row r="452" spans="1:9" ht="27" customHeight="1" x14ac:dyDescent="0.25">
      <c r="A452" s="28" t="s">
        <v>118</v>
      </c>
      <c r="B452" s="28" t="s">
        <v>118</v>
      </c>
      <c r="C452" s="28" t="s">
        <v>118</v>
      </c>
      <c r="D452" s="28" t="s">
        <v>528</v>
      </c>
      <c r="E452" s="28" t="s">
        <v>272</v>
      </c>
      <c r="F452" s="28" t="s">
        <v>529</v>
      </c>
      <c r="G452" s="30">
        <v>1555</v>
      </c>
      <c r="H452" s="30">
        <v>1035.45</v>
      </c>
      <c r="I452" s="10">
        <f t="shared" si="7"/>
        <v>0.66588424437299043</v>
      </c>
    </row>
    <row r="453" spans="1:9" ht="27" customHeight="1" x14ac:dyDescent="0.25">
      <c r="A453" s="28" t="s">
        <v>118</v>
      </c>
      <c r="B453" s="28" t="s">
        <v>118</v>
      </c>
      <c r="C453" s="28" t="s">
        <v>118</v>
      </c>
      <c r="D453" s="28" t="s">
        <v>530</v>
      </c>
      <c r="E453" s="28" t="s">
        <v>272</v>
      </c>
      <c r="F453" s="28" t="s">
        <v>531</v>
      </c>
      <c r="G453" s="30">
        <v>221</v>
      </c>
      <c r="H453" s="30">
        <v>147</v>
      </c>
      <c r="I453" s="10">
        <f t="shared" si="7"/>
        <v>0.66515837104072395</v>
      </c>
    </row>
    <row r="454" spans="1:9" ht="14.25" customHeight="1" x14ac:dyDescent="0.25">
      <c r="A454" s="28" t="s">
        <v>118</v>
      </c>
      <c r="B454" s="28" t="s">
        <v>118</v>
      </c>
      <c r="C454" s="28" t="s">
        <v>118</v>
      </c>
      <c r="D454" s="28" t="s">
        <v>518</v>
      </c>
      <c r="E454" s="28" t="s">
        <v>272</v>
      </c>
      <c r="F454" s="28" t="s">
        <v>519</v>
      </c>
      <c r="G454" s="30">
        <v>2099.9899999999998</v>
      </c>
      <c r="H454" s="30">
        <v>2099.9899999999998</v>
      </c>
      <c r="I454" s="10">
        <f t="shared" si="7"/>
        <v>1</v>
      </c>
    </row>
    <row r="455" spans="1:9" ht="14.25" customHeight="1" x14ac:dyDescent="0.25">
      <c r="A455" s="7"/>
      <c r="B455" s="7" t="s">
        <v>670</v>
      </c>
      <c r="C455" s="7"/>
      <c r="D455" s="7"/>
      <c r="E455" s="7"/>
      <c r="F455" s="7" t="s">
        <v>671</v>
      </c>
      <c r="G455" s="31">
        <v>10000</v>
      </c>
      <c r="H455" s="31">
        <v>8690</v>
      </c>
      <c r="I455" s="10">
        <f t="shared" si="7"/>
        <v>0.86899999999999999</v>
      </c>
    </row>
    <row r="456" spans="1:9" ht="14.25" customHeight="1" x14ac:dyDescent="0.25">
      <c r="A456" s="28" t="s">
        <v>118</v>
      </c>
      <c r="B456" s="28" t="s">
        <v>118</v>
      </c>
      <c r="C456" s="28" t="s">
        <v>118</v>
      </c>
      <c r="D456" s="28" t="s">
        <v>518</v>
      </c>
      <c r="E456" s="28" t="s">
        <v>272</v>
      </c>
      <c r="F456" s="28" t="s">
        <v>519</v>
      </c>
      <c r="G456" s="30">
        <v>10000</v>
      </c>
      <c r="H456" s="30">
        <v>8690</v>
      </c>
      <c r="I456" s="10">
        <f t="shared" si="7"/>
        <v>0.86899999999999999</v>
      </c>
    </row>
    <row r="457" spans="1:9" ht="27" customHeight="1" x14ac:dyDescent="0.25">
      <c r="A457" s="7"/>
      <c r="B457" s="7" t="s">
        <v>496</v>
      </c>
      <c r="C457" s="7"/>
      <c r="D457" s="7"/>
      <c r="E457" s="7"/>
      <c r="F457" s="7" t="s">
        <v>497</v>
      </c>
      <c r="G457" s="31">
        <v>481500</v>
      </c>
      <c r="H457" s="31">
        <v>274385.08</v>
      </c>
      <c r="I457" s="10">
        <f t="shared" si="7"/>
        <v>0.56985478712357218</v>
      </c>
    </row>
    <row r="458" spans="1:9" ht="27" customHeight="1" x14ac:dyDescent="0.25">
      <c r="A458" s="28" t="s">
        <v>118</v>
      </c>
      <c r="B458" s="28" t="s">
        <v>118</v>
      </c>
      <c r="C458" s="28" t="s">
        <v>118</v>
      </c>
      <c r="D458" s="28" t="s">
        <v>542</v>
      </c>
      <c r="E458" s="28" t="s">
        <v>272</v>
      </c>
      <c r="F458" s="28" t="s">
        <v>543</v>
      </c>
      <c r="G458" s="30">
        <v>136000</v>
      </c>
      <c r="H458" s="30">
        <v>50696.29</v>
      </c>
      <c r="I458" s="10">
        <f t="shared" si="7"/>
        <v>0.37276683823529411</v>
      </c>
    </row>
    <row r="459" spans="1:9" ht="27" customHeight="1" x14ac:dyDescent="0.25">
      <c r="A459" s="28" t="s">
        <v>118</v>
      </c>
      <c r="B459" s="28" t="s">
        <v>118</v>
      </c>
      <c r="C459" s="28" t="s">
        <v>118</v>
      </c>
      <c r="D459" s="28" t="s">
        <v>544</v>
      </c>
      <c r="E459" s="28" t="s">
        <v>272</v>
      </c>
      <c r="F459" s="28" t="s">
        <v>545</v>
      </c>
      <c r="G459" s="30">
        <v>43500</v>
      </c>
      <c r="H459" s="30">
        <v>30088.48</v>
      </c>
      <c r="I459" s="10">
        <f t="shared" si="7"/>
        <v>0.6916891954022989</v>
      </c>
    </row>
    <row r="460" spans="1:9" ht="27" customHeight="1" x14ac:dyDescent="0.25">
      <c r="A460" s="28" t="s">
        <v>118</v>
      </c>
      <c r="B460" s="28" t="s">
        <v>118</v>
      </c>
      <c r="C460" s="28" t="s">
        <v>118</v>
      </c>
      <c r="D460" s="28" t="s">
        <v>518</v>
      </c>
      <c r="E460" s="28" t="s">
        <v>272</v>
      </c>
      <c r="F460" s="28" t="s">
        <v>519</v>
      </c>
      <c r="G460" s="30">
        <v>210000</v>
      </c>
      <c r="H460" s="30">
        <v>105600.31</v>
      </c>
      <c r="I460" s="10">
        <f t="shared" si="7"/>
        <v>0.50285861904761908</v>
      </c>
    </row>
    <row r="461" spans="1:9" ht="27" customHeight="1" x14ac:dyDescent="0.25">
      <c r="A461" s="28" t="s">
        <v>118</v>
      </c>
      <c r="B461" s="28" t="s">
        <v>118</v>
      </c>
      <c r="C461" s="28" t="s">
        <v>118</v>
      </c>
      <c r="D461" s="28" t="s">
        <v>524</v>
      </c>
      <c r="E461" s="28" t="s">
        <v>272</v>
      </c>
      <c r="F461" s="28" t="s">
        <v>525</v>
      </c>
      <c r="G461" s="30">
        <v>92000</v>
      </c>
      <c r="H461" s="30">
        <v>88000</v>
      </c>
      <c r="I461" s="10">
        <f t="shared" si="7"/>
        <v>0.95652173913043481</v>
      </c>
    </row>
    <row r="462" spans="1:9" ht="27" customHeight="1" x14ac:dyDescent="0.25">
      <c r="A462" s="7"/>
      <c r="B462" s="7" t="s">
        <v>672</v>
      </c>
      <c r="C462" s="7"/>
      <c r="D462" s="7"/>
      <c r="E462" s="7"/>
      <c r="F462" s="7" t="s">
        <v>673</v>
      </c>
      <c r="G462" s="31">
        <v>499561.63</v>
      </c>
      <c r="H462" s="31">
        <v>227032.64</v>
      </c>
      <c r="I462" s="10">
        <f t="shared" si="7"/>
        <v>0.45446372652759581</v>
      </c>
    </row>
    <row r="463" spans="1:9" ht="14.25" customHeight="1" x14ac:dyDescent="0.25">
      <c r="A463" s="28" t="s">
        <v>118</v>
      </c>
      <c r="B463" s="28" t="s">
        <v>118</v>
      </c>
      <c r="C463" s="28" t="s">
        <v>118</v>
      </c>
      <c r="D463" s="28" t="s">
        <v>580</v>
      </c>
      <c r="E463" s="28" t="s">
        <v>272</v>
      </c>
      <c r="F463" s="28" t="s">
        <v>581</v>
      </c>
      <c r="G463" s="30">
        <v>5500</v>
      </c>
      <c r="H463" s="30">
        <v>967.67</v>
      </c>
      <c r="I463" s="10">
        <f t="shared" si="7"/>
        <v>0.17593999999999999</v>
      </c>
    </row>
    <row r="464" spans="1:9" ht="27" customHeight="1" x14ac:dyDescent="0.25">
      <c r="A464" s="28" t="s">
        <v>118</v>
      </c>
      <c r="B464" s="28" t="s">
        <v>118</v>
      </c>
      <c r="C464" s="28" t="s">
        <v>118</v>
      </c>
      <c r="D464" s="28" t="s">
        <v>526</v>
      </c>
      <c r="E464" s="28" t="s">
        <v>272</v>
      </c>
      <c r="F464" s="28" t="s">
        <v>527</v>
      </c>
      <c r="G464" s="30">
        <v>318000</v>
      </c>
      <c r="H464" s="30">
        <v>141405.75</v>
      </c>
      <c r="I464" s="10">
        <f t="shared" si="7"/>
        <v>0.44467216981132074</v>
      </c>
    </row>
    <row r="465" spans="1:9" ht="14.25" customHeight="1" x14ac:dyDescent="0.25">
      <c r="A465" s="28" t="s">
        <v>118</v>
      </c>
      <c r="B465" s="28" t="s">
        <v>118</v>
      </c>
      <c r="C465" s="28" t="s">
        <v>118</v>
      </c>
      <c r="D465" s="28" t="s">
        <v>566</v>
      </c>
      <c r="E465" s="28" t="s">
        <v>272</v>
      </c>
      <c r="F465" s="28" t="s">
        <v>567</v>
      </c>
      <c r="G465" s="30">
        <v>17677.28</v>
      </c>
      <c r="H465" s="30">
        <v>17677.28</v>
      </c>
      <c r="I465" s="10">
        <f t="shared" si="7"/>
        <v>1</v>
      </c>
    </row>
    <row r="466" spans="1:9" ht="27" customHeight="1" x14ac:dyDescent="0.25">
      <c r="A466" s="28" t="s">
        <v>118</v>
      </c>
      <c r="B466" s="28" t="s">
        <v>118</v>
      </c>
      <c r="C466" s="28" t="s">
        <v>118</v>
      </c>
      <c r="D466" s="28" t="s">
        <v>528</v>
      </c>
      <c r="E466" s="28" t="s">
        <v>272</v>
      </c>
      <c r="F466" s="28" t="s">
        <v>529</v>
      </c>
      <c r="G466" s="30">
        <v>58048</v>
      </c>
      <c r="H466" s="30">
        <v>27401.32</v>
      </c>
      <c r="I466" s="10">
        <f t="shared" si="7"/>
        <v>0.47204589305402422</v>
      </c>
    </row>
    <row r="467" spans="1:9" ht="27" customHeight="1" x14ac:dyDescent="0.25">
      <c r="A467" s="28" t="s">
        <v>118</v>
      </c>
      <c r="B467" s="28" t="s">
        <v>118</v>
      </c>
      <c r="C467" s="28" t="s">
        <v>118</v>
      </c>
      <c r="D467" s="28" t="s">
        <v>530</v>
      </c>
      <c r="E467" s="28" t="s">
        <v>272</v>
      </c>
      <c r="F467" s="28" t="s">
        <v>531</v>
      </c>
      <c r="G467" s="30">
        <v>8231</v>
      </c>
      <c r="H467" s="30">
        <v>3043.65</v>
      </c>
      <c r="I467" s="10">
        <f t="shared" si="7"/>
        <v>0.3697788847041672</v>
      </c>
    </row>
    <row r="468" spans="1:9" ht="27" customHeight="1" x14ac:dyDescent="0.25">
      <c r="A468" s="28" t="s">
        <v>118</v>
      </c>
      <c r="B468" s="28" t="s">
        <v>118</v>
      </c>
      <c r="C468" s="28" t="s">
        <v>118</v>
      </c>
      <c r="D468" s="28" t="s">
        <v>584</v>
      </c>
      <c r="E468" s="28" t="s">
        <v>272</v>
      </c>
      <c r="F468" s="28" t="s">
        <v>585</v>
      </c>
      <c r="G468" s="30">
        <v>40096</v>
      </c>
      <c r="H468" s="30">
        <v>10778.54</v>
      </c>
      <c r="I468" s="10">
        <f t="shared" si="7"/>
        <v>0.26881833599361532</v>
      </c>
    </row>
    <row r="469" spans="1:9" ht="27" customHeight="1" x14ac:dyDescent="0.25">
      <c r="A469" s="28" t="s">
        <v>118</v>
      </c>
      <c r="B469" s="28" t="s">
        <v>118</v>
      </c>
      <c r="C469" s="28" t="s">
        <v>118</v>
      </c>
      <c r="D469" s="28" t="s">
        <v>532</v>
      </c>
      <c r="E469" s="28" t="s">
        <v>272</v>
      </c>
      <c r="F469" s="28" t="s">
        <v>533</v>
      </c>
      <c r="G469" s="30">
        <v>19417.990000000002</v>
      </c>
      <c r="H469" s="30">
        <v>14042.66</v>
      </c>
      <c r="I469" s="10">
        <f t="shared" si="7"/>
        <v>0.72317783663499668</v>
      </c>
    </row>
    <row r="470" spans="1:9" ht="14.25" customHeight="1" x14ac:dyDescent="0.25">
      <c r="A470" s="28" t="s">
        <v>118</v>
      </c>
      <c r="B470" s="28" t="s">
        <v>118</v>
      </c>
      <c r="C470" s="28" t="s">
        <v>118</v>
      </c>
      <c r="D470" s="28" t="s">
        <v>578</v>
      </c>
      <c r="E470" s="28" t="s">
        <v>272</v>
      </c>
      <c r="F470" s="28" t="s">
        <v>579</v>
      </c>
      <c r="G470" s="30">
        <v>1000</v>
      </c>
      <c r="H470" s="30">
        <v>0</v>
      </c>
      <c r="I470" s="10">
        <f t="shared" si="7"/>
        <v>0</v>
      </c>
    </row>
    <row r="471" spans="1:9" ht="14.25" customHeight="1" x14ac:dyDescent="0.25">
      <c r="A471" s="28" t="s">
        <v>118</v>
      </c>
      <c r="B471" s="28" t="s">
        <v>118</v>
      </c>
      <c r="C471" s="28" t="s">
        <v>118</v>
      </c>
      <c r="D471" s="28" t="s">
        <v>544</v>
      </c>
      <c r="E471" s="28" t="s">
        <v>272</v>
      </c>
      <c r="F471" s="28" t="s">
        <v>545</v>
      </c>
      <c r="G471" s="30">
        <v>10000</v>
      </c>
      <c r="H471" s="30">
        <v>2108.56</v>
      </c>
      <c r="I471" s="10">
        <f t="shared" si="7"/>
        <v>0.21085599999999999</v>
      </c>
    </row>
    <row r="472" spans="1:9" ht="14.25" customHeight="1" x14ac:dyDescent="0.25">
      <c r="A472" s="28" t="s">
        <v>118</v>
      </c>
      <c r="B472" s="28" t="s">
        <v>118</v>
      </c>
      <c r="C472" s="28" t="s">
        <v>118</v>
      </c>
      <c r="D472" s="28" t="s">
        <v>588</v>
      </c>
      <c r="E472" s="28" t="s">
        <v>272</v>
      </c>
      <c r="F472" s="28" t="s">
        <v>589</v>
      </c>
      <c r="G472" s="30">
        <v>500</v>
      </c>
      <c r="H472" s="30">
        <v>500</v>
      </c>
      <c r="I472" s="10">
        <f t="shared" si="7"/>
        <v>1</v>
      </c>
    </row>
    <row r="473" spans="1:9" ht="27" customHeight="1" x14ac:dyDescent="0.25">
      <c r="A473" s="28" t="s">
        <v>118</v>
      </c>
      <c r="B473" s="28" t="s">
        <v>118</v>
      </c>
      <c r="C473" s="28" t="s">
        <v>118</v>
      </c>
      <c r="D473" s="28" t="s">
        <v>518</v>
      </c>
      <c r="E473" s="28" t="s">
        <v>272</v>
      </c>
      <c r="F473" s="28" t="s">
        <v>519</v>
      </c>
      <c r="G473" s="30">
        <v>6014.35</v>
      </c>
      <c r="H473" s="30">
        <v>450.2</v>
      </c>
      <c r="I473" s="10">
        <f t="shared" si="7"/>
        <v>7.4854306782944122E-2</v>
      </c>
    </row>
    <row r="474" spans="1:9" ht="27" customHeight="1" x14ac:dyDescent="0.25">
      <c r="A474" s="28" t="s">
        <v>118</v>
      </c>
      <c r="B474" s="28" t="s">
        <v>118</v>
      </c>
      <c r="C474" s="28" t="s">
        <v>118</v>
      </c>
      <c r="D474" s="28" t="s">
        <v>534</v>
      </c>
      <c r="E474" s="28" t="s">
        <v>272</v>
      </c>
      <c r="F474" s="28" t="s">
        <v>535</v>
      </c>
      <c r="G474" s="30">
        <v>3000</v>
      </c>
      <c r="H474" s="30">
        <v>1823</v>
      </c>
      <c r="I474" s="10">
        <f t="shared" si="7"/>
        <v>0.60766666666666669</v>
      </c>
    </row>
    <row r="475" spans="1:9" ht="27" customHeight="1" x14ac:dyDescent="0.25">
      <c r="A475" s="28" t="s">
        <v>118</v>
      </c>
      <c r="B475" s="28" t="s">
        <v>118</v>
      </c>
      <c r="C475" s="28" t="s">
        <v>118</v>
      </c>
      <c r="D475" s="28" t="s">
        <v>570</v>
      </c>
      <c r="E475" s="28" t="s">
        <v>272</v>
      </c>
      <c r="F475" s="28" t="s">
        <v>571</v>
      </c>
      <c r="G475" s="30">
        <v>8592.01</v>
      </c>
      <c r="H475" s="30">
        <v>6444.01</v>
      </c>
      <c r="I475" s="10">
        <f t="shared" si="7"/>
        <v>0.75000029096800402</v>
      </c>
    </row>
    <row r="476" spans="1:9" ht="14.25" customHeight="1" x14ac:dyDescent="0.25">
      <c r="A476" s="28" t="s">
        <v>118</v>
      </c>
      <c r="B476" s="28" t="s">
        <v>118</v>
      </c>
      <c r="C476" s="28" t="s">
        <v>118</v>
      </c>
      <c r="D476" s="28" t="s">
        <v>572</v>
      </c>
      <c r="E476" s="28" t="s">
        <v>272</v>
      </c>
      <c r="F476" s="28" t="s">
        <v>573</v>
      </c>
      <c r="G476" s="30">
        <v>390</v>
      </c>
      <c r="H476" s="30">
        <v>390</v>
      </c>
      <c r="I476" s="10">
        <f t="shared" si="7"/>
        <v>1</v>
      </c>
    </row>
    <row r="477" spans="1:9" ht="14.25" customHeight="1" x14ac:dyDescent="0.25">
      <c r="A477" s="28" t="s">
        <v>118</v>
      </c>
      <c r="B477" s="28" t="s">
        <v>118</v>
      </c>
      <c r="C477" s="28" t="s">
        <v>118</v>
      </c>
      <c r="D477" s="28" t="s">
        <v>574</v>
      </c>
      <c r="E477" s="28" t="s">
        <v>272</v>
      </c>
      <c r="F477" s="28" t="s">
        <v>575</v>
      </c>
      <c r="G477" s="30">
        <v>3095</v>
      </c>
      <c r="H477" s="30">
        <v>0</v>
      </c>
      <c r="I477" s="10">
        <f t="shared" si="7"/>
        <v>0</v>
      </c>
    </row>
    <row r="478" spans="1:9" ht="27" customHeight="1" x14ac:dyDescent="0.25">
      <c r="A478" s="7"/>
      <c r="B478" s="7" t="s">
        <v>498</v>
      </c>
      <c r="C478" s="7"/>
      <c r="D478" s="7"/>
      <c r="E478" s="7"/>
      <c r="F478" s="7" t="s">
        <v>499</v>
      </c>
      <c r="G478" s="31">
        <v>4400</v>
      </c>
      <c r="H478" s="31">
        <v>3900</v>
      </c>
      <c r="I478" s="10">
        <f t="shared" si="7"/>
        <v>0.88636363636363635</v>
      </c>
    </row>
    <row r="479" spans="1:9" ht="14.25" customHeight="1" x14ac:dyDescent="0.25">
      <c r="A479" s="28" t="s">
        <v>118</v>
      </c>
      <c r="B479" s="28" t="s">
        <v>118</v>
      </c>
      <c r="C479" s="28" t="s">
        <v>118</v>
      </c>
      <c r="D479" s="28" t="s">
        <v>518</v>
      </c>
      <c r="E479" s="28" t="s">
        <v>272</v>
      </c>
      <c r="F479" s="28" t="s">
        <v>519</v>
      </c>
      <c r="G479" s="30">
        <v>3900</v>
      </c>
      <c r="H479" s="30">
        <v>3900</v>
      </c>
      <c r="I479" s="10">
        <f t="shared" si="7"/>
        <v>1</v>
      </c>
    </row>
    <row r="480" spans="1:9" ht="14.25" customHeight="1" x14ac:dyDescent="0.25">
      <c r="A480" s="28" t="s">
        <v>118</v>
      </c>
      <c r="B480" s="28" t="s">
        <v>118</v>
      </c>
      <c r="C480" s="28" t="s">
        <v>118</v>
      </c>
      <c r="D480" s="28" t="s">
        <v>534</v>
      </c>
      <c r="E480" s="28" t="s">
        <v>272</v>
      </c>
      <c r="F480" s="28" t="s">
        <v>535</v>
      </c>
      <c r="G480" s="30">
        <v>500</v>
      </c>
      <c r="H480" s="30">
        <v>0</v>
      </c>
      <c r="I480" s="10">
        <f t="shared" si="7"/>
        <v>0</v>
      </c>
    </row>
    <row r="481" spans="1:9" ht="27" customHeight="1" x14ac:dyDescent="0.25">
      <c r="A481" s="7"/>
      <c r="B481" s="7" t="s">
        <v>500</v>
      </c>
      <c r="C481" s="7"/>
      <c r="D481" s="7"/>
      <c r="E481" s="7"/>
      <c r="F481" s="7" t="s">
        <v>501</v>
      </c>
      <c r="G481" s="31">
        <v>35687.46</v>
      </c>
      <c r="H481" s="31">
        <v>4280.3999999999996</v>
      </c>
      <c r="I481" s="10">
        <f t="shared" si="7"/>
        <v>0.11994129030197161</v>
      </c>
    </row>
    <row r="482" spans="1:9" ht="27" customHeight="1" x14ac:dyDescent="0.25">
      <c r="A482" s="28" t="s">
        <v>118</v>
      </c>
      <c r="B482" s="28" t="s">
        <v>118</v>
      </c>
      <c r="C482" s="28" t="s">
        <v>118</v>
      </c>
      <c r="D482" s="28" t="s">
        <v>518</v>
      </c>
      <c r="E482" s="28" t="s">
        <v>272</v>
      </c>
      <c r="F482" s="28" t="s">
        <v>519</v>
      </c>
      <c r="G482" s="30">
        <v>19225.46</v>
      </c>
      <c r="H482" s="30">
        <v>2521.5</v>
      </c>
      <c r="I482" s="10">
        <f t="shared" si="7"/>
        <v>0.13115420905403563</v>
      </c>
    </row>
    <row r="483" spans="1:9" ht="14.25" customHeight="1" x14ac:dyDescent="0.25">
      <c r="A483" s="28" t="s">
        <v>118</v>
      </c>
      <c r="B483" s="28" t="s">
        <v>118</v>
      </c>
      <c r="C483" s="28" t="s">
        <v>118</v>
      </c>
      <c r="D483" s="28" t="s">
        <v>668</v>
      </c>
      <c r="E483" s="28" t="s">
        <v>272</v>
      </c>
      <c r="F483" s="28" t="s">
        <v>669</v>
      </c>
      <c r="G483" s="30">
        <v>2000</v>
      </c>
      <c r="H483" s="30">
        <v>1758.9</v>
      </c>
      <c r="I483" s="10">
        <f t="shared" si="7"/>
        <v>0.87945000000000007</v>
      </c>
    </row>
    <row r="484" spans="1:9" ht="14.25" customHeight="1" x14ac:dyDescent="0.25">
      <c r="A484" s="28" t="s">
        <v>118</v>
      </c>
      <c r="B484" s="28" t="s">
        <v>118</v>
      </c>
      <c r="C484" s="28" t="s">
        <v>118</v>
      </c>
      <c r="D484" s="28" t="s">
        <v>534</v>
      </c>
      <c r="E484" s="28" t="s">
        <v>272</v>
      </c>
      <c r="F484" s="28" t="s">
        <v>535</v>
      </c>
      <c r="G484" s="30">
        <v>4000</v>
      </c>
      <c r="H484" s="30">
        <v>0</v>
      </c>
      <c r="I484" s="10">
        <f t="shared" si="7"/>
        <v>0</v>
      </c>
    </row>
    <row r="485" spans="1:9" ht="27" customHeight="1" x14ac:dyDescent="0.25">
      <c r="A485" s="28" t="s">
        <v>118</v>
      </c>
      <c r="B485" s="28" t="s">
        <v>118</v>
      </c>
      <c r="C485" s="28" t="s">
        <v>118</v>
      </c>
      <c r="D485" s="28" t="s">
        <v>674</v>
      </c>
      <c r="E485" s="28" t="s">
        <v>272</v>
      </c>
      <c r="F485" s="28" t="s">
        <v>675</v>
      </c>
      <c r="G485" s="30">
        <v>10462</v>
      </c>
      <c r="H485" s="30">
        <v>0</v>
      </c>
      <c r="I485" s="10">
        <f t="shared" si="7"/>
        <v>0</v>
      </c>
    </row>
    <row r="486" spans="1:9" ht="14.25" customHeight="1" x14ac:dyDescent="0.25">
      <c r="A486" s="7"/>
      <c r="B486" s="7" t="s">
        <v>504</v>
      </c>
      <c r="C486" s="7"/>
      <c r="D486" s="7"/>
      <c r="E486" s="7"/>
      <c r="F486" s="7" t="s">
        <v>275</v>
      </c>
      <c r="G486" s="31">
        <v>10000</v>
      </c>
      <c r="H486" s="31">
        <v>5743.88</v>
      </c>
      <c r="I486" s="10">
        <f t="shared" si="7"/>
        <v>0.57438800000000001</v>
      </c>
    </row>
    <row r="487" spans="1:9" ht="39.950000000000003" customHeight="1" x14ac:dyDescent="0.25">
      <c r="A487" s="28" t="s">
        <v>118</v>
      </c>
      <c r="B487" s="28" t="s">
        <v>118</v>
      </c>
      <c r="C487" s="28" t="s">
        <v>118</v>
      </c>
      <c r="D487" s="28" t="s">
        <v>439</v>
      </c>
      <c r="E487" s="28" t="s">
        <v>272</v>
      </c>
      <c r="F487" s="28" t="s">
        <v>599</v>
      </c>
      <c r="G487" s="30">
        <v>1758</v>
      </c>
      <c r="H487" s="30">
        <v>1757</v>
      </c>
      <c r="I487" s="10">
        <f t="shared" si="7"/>
        <v>0.99943117178612062</v>
      </c>
    </row>
    <row r="488" spans="1:9" ht="14.25" customHeight="1" x14ac:dyDescent="0.25">
      <c r="A488" s="28" t="s">
        <v>118</v>
      </c>
      <c r="B488" s="28" t="s">
        <v>118</v>
      </c>
      <c r="C488" s="28" t="s">
        <v>118</v>
      </c>
      <c r="D488" s="28" t="s">
        <v>578</v>
      </c>
      <c r="E488" s="28" t="s">
        <v>272</v>
      </c>
      <c r="F488" s="28" t="s">
        <v>579</v>
      </c>
      <c r="G488" s="30">
        <v>2000</v>
      </c>
      <c r="H488" s="30">
        <v>578.88</v>
      </c>
      <c r="I488" s="10">
        <f t="shared" si="7"/>
        <v>0.28943999999999998</v>
      </c>
    </row>
    <row r="489" spans="1:9" ht="27" customHeight="1" x14ac:dyDescent="0.25">
      <c r="A489" s="28" t="s">
        <v>118</v>
      </c>
      <c r="B489" s="28" t="s">
        <v>118</v>
      </c>
      <c r="C489" s="28" t="s">
        <v>118</v>
      </c>
      <c r="D489" s="28" t="s">
        <v>518</v>
      </c>
      <c r="E489" s="28" t="s">
        <v>272</v>
      </c>
      <c r="F489" s="28" t="s">
        <v>519</v>
      </c>
      <c r="G489" s="30">
        <v>6242</v>
      </c>
      <c r="H489" s="30">
        <v>3408</v>
      </c>
      <c r="I489" s="10">
        <f t="shared" si="7"/>
        <v>0.54597885293175263</v>
      </c>
    </row>
    <row r="490" spans="1:9" ht="27" customHeight="1" x14ac:dyDescent="0.25">
      <c r="A490" s="3" t="s">
        <v>505</v>
      </c>
      <c r="B490" s="3"/>
      <c r="C490" s="3"/>
      <c r="D490" s="3"/>
      <c r="E490" s="3"/>
      <c r="F490" s="3" t="s">
        <v>506</v>
      </c>
      <c r="G490" s="27">
        <v>8663543</v>
      </c>
      <c r="H490" s="27">
        <v>4625900.13</v>
      </c>
      <c r="I490" s="5">
        <f t="shared" si="7"/>
        <v>0.53395015526557665</v>
      </c>
    </row>
    <row r="491" spans="1:9" ht="27" customHeight="1" x14ac:dyDescent="0.25">
      <c r="A491" s="7"/>
      <c r="B491" s="7" t="s">
        <v>507</v>
      </c>
      <c r="C491" s="7"/>
      <c r="D491" s="7"/>
      <c r="E491" s="7"/>
      <c r="F491" s="7" t="s">
        <v>508</v>
      </c>
      <c r="G491" s="31">
        <v>1430926.25</v>
      </c>
      <c r="H491" s="31">
        <v>951308.55</v>
      </c>
      <c r="I491" s="10">
        <f t="shared" si="7"/>
        <v>0.6648201121476387</v>
      </c>
    </row>
    <row r="492" spans="1:9" ht="27" customHeight="1" x14ac:dyDescent="0.25">
      <c r="A492" s="28" t="s">
        <v>118</v>
      </c>
      <c r="B492" s="28" t="s">
        <v>118</v>
      </c>
      <c r="C492" s="28" t="s">
        <v>118</v>
      </c>
      <c r="D492" s="28" t="s">
        <v>526</v>
      </c>
      <c r="E492" s="28" t="s">
        <v>272</v>
      </c>
      <c r="F492" s="28" t="s">
        <v>527</v>
      </c>
      <c r="G492" s="30">
        <v>49988</v>
      </c>
      <c r="H492" s="30">
        <v>24823.07</v>
      </c>
      <c r="I492" s="10">
        <f t="shared" si="7"/>
        <v>0.49658057933904137</v>
      </c>
    </row>
    <row r="493" spans="1:9" ht="14.25" customHeight="1" x14ac:dyDescent="0.25">
      <c r="A493" s="28" t="s">
        <v>118</v>
      </c>
      <c r="B493" s="28" t="s">
        <v>118</v>
      </c>
      <c r="C493" s="28" t="s">
        <v>118</v>
      </c>
      <c r="D493" s="28" t="s">
        <v>566</v>
      </c>
      <c r="E493" s="28" t="s">
        <v>272</v>
      </c>
      <c r="F493" s="28" t="s">
        <v>567</v>
      </c>
      <c r="G493" s="30">
        <v>3377.39</v>
      </c>
      <c r="H493" s="30">
        <v>3377.39</v>
      </c>
      <c r="I493" s="10">
        <f t="shared" si="7"/>
        <v>1</v>
      </c>
    </row>
    <row r="494" spans="1:9" ht="27" customHeight="1" x14ac:dyDescent="0.25">
      <c r="A494" s="28" t="s">
        <v>118</v>
      </c>
      <c r="B494" s="28" t="s">
        <v>118</v>
      </c>
      <c r="C494" s="28" t="s">
        <v>118</v>
      </c>
      <c r="D494" s="28" t="s">
        <v>528</v>
      </c>
      <c r="E494" s="28" t="s">
        <v>272</v>
      </c>
      <c r="F494" s="28" t="s">
        <v>529</v>
      </c>
      <c r="G494" s="30">
        <v>16400</v>
      </c>
      <c r="H494" s="30">
        <v>6806.83</v>
      </c>
      <c r="I494" s="10">
        <f t="shared" si="7"/>
        <v>0.41505060975609753</v>
      </c>
    </row>
    <row r="495" spans="1:9" ht="27" customHeight="1" x14ac:dyDescent="0.25">
      <c r="A495" s="28" t="s">
        <v>118</v>
      </c>
      <c r="B495" s="28" t="s">
        <v>118</v>
      </c>
      <c r="C495" s="28" t="s">
        <v>118</v>
      </c>
      <c r="D495" s="28" t="s">
        <v>530</v>
      </c>
      <c r="E495" s="28" t="s">
        <v>272</v>
      </c>
      <c r="F495" s="28" t="s">
        <v>531</v>
      </c>
      <c r="G495" s="30">
        <v>2330</v>
      </c>
      <c r="H495" s="30">
        <v>371.39</v>
      </c>
      <c r="I495" s="10">
        <f t="shared" si="7"/>
        <v>0.15939484978540772</v>
      </c>
    </row>
    <row r="496" spans="1:9" ht="27" customHeight="1" x14ac:dyDescent="0.25">
      <c r="A496" s="28" t="s">
        <v>118</v>
      </c>
      <c r="B496" s="28" t="s">
        <v>118</v>
      </c>
      <c r="C496" s="28" t="s">
        <v>118</v>
      </c>
      <c r="D496" s="28" t="s">
        <v>584</v>
      </c>
      <c r="E496" s="28" t="s">
        <v>272</v>
      </c>
      <c r="F496" s="28" t="s">
        <v>585</v>
      </c>
      <c r="G496" s="30">
        <v>43200</v>
      </c>
      <c r="H496" s="30">
        <v>17817.09</v>
      </c>
      <c r="I496" s="10">
        <f t="shared" si="7"/>
        <v>0.41243263888888887</v>
      </c>
    </row>
    <row r="497" spans="1:9" ht="27" customHeight="1" x14ac:dyDescent="0.25">
      <c r="A497" s="28" t="s">
        <v>118</v>
      </c>
      <c r="B497" s="28" t="s">
        <v>118</v>
      </c>
      <c r="C497" s="28" t="s">
        <v>118</v>
      </c>
      <c r="D497" s="28" t="s">
        <v>532</v>
      </c>
      <c r="E497" s="28" t="s">
        <v>272</v>
      </c>
      <c r="F497" s="28" t="s">
        <v>533</v>
      </c>
      <c r="G497" s="30">
        <v>5730.73</v>
      </c>
      <c r="H497" s="30">
        <v>3887.06</v>
      </c>
      <c r="I497" s="10">
        <f t="shared" si="7"/>
        <v>0.67828356945799229</v>
      </c>
    </row>
    <row r="498" spans="1:9" ht="14.25" customHeight="1" x14ac:dyDescent="0.25">
      <c r="A498" s="28" t="s">
        <v>118</v>
      </c>
      <c r="B498" s="28" t="s">
        <v>118</v>
      </c>
      <c r="C498" s="28" t="s">
        <v>118</v>
      </c>
      <c r="D498" s="28" t="s">
        <v>578</v>
      </c>
      <c r="E498" s="28" t="s">
        <v>272</v>
      </c>
      <c r="F498" s="28" t="s">
        <v>579</v>
      </c>
      <c r="G498" s="30">
        <v>1000</v>
      </c>
      <c r="H498" s="30">
        <v>0</v>
      </c>
      <c r="I498" s="10">
        <f t="shared" si="7"/>
        <v>0</v>
      </c>
    </row>
    <row r="499" spans="1:9" ht="27" customHeight="1" x14ac:dyDescent="0.25">
      <c r="A499" s="28" t="s">
        <v>118</v>
      </c>
      <c r="B499" s="28" t="s">
        <v>118</v>
      </c>
      <c r="C499" s="28" t="s">
        <v>118</v>
      </c>
      <c r="D499" s="28" t="s">
        <v>542</v>
      </c>
      <c r="E499" s="28" t="s">
        <v>272</v>
      </c>
      <c r="F499" s="28" t="s">
        <v>543</v>
      </c>
      <c r="G499" s="30">
        <v>140000</v>
      </c>
      <c r="H499" s="30">
        <v>88214.71</v>
      </c>
      <c r="I499" s="10">
        <f t="shared" si="7"/>
        <v>0.63010507142857153</v>
      </c>
    </row>
    <row r="500" spans="1:9" ht="14.25" customHeight="1" x14ac:dyDescent="0.25">
      <c r="A500" s="28" t="s">
        <v>118</v>
      </c>
      <c r="B500" s="28" t="s">
        <v>118</v>
      </c>
      <c r="C500" s="28" t="s">
        <v>118</v>
      </c>
      <c r="D500" s="28" t="s">
        <v>544</v>
      </c>
      <c r="E500" s="28" t="s">
        <v>272</v>
      </c>
      <c r="F500" s="28" t="s">
        <v>545</v>
      </c>
      <c r="G500" s="30">
        <v>25000</v>
      </c>
      <c r="H500" s="30">
        <v>20410.43</v>
      </c>
      <c r="I500" s="10">
        <f t="shared" si="7"/>
        <v>0.81641720000000007</v>
      </c>
    </row>
    <row r="501" spans="1:9" ht="27" customHeight="1" x14ac:dyDescent="0.25">
      <c r="A501" s="28" t="s">
        <v>118</v>
      </c>
      <c r="B501" s="28" t="s">
        <v>118</v>
      </c>
      <c r="C501" s="28" t="s">
        <v>118</v>
      </c>
      <c r="D501" s="28" t="s">
        <v>588</v>
      </c>
      <c r="E501" s="28" t="s">
        <v>272</v>
      </c>
      <c r="F501" s="28" t="s">
        <v>589</v>
      </c>
      <c r="G501" s="30">
        <v>300</v>
      </c>
      <c r="H501" s="30">
        <v>50</v>
      </c>
      <c r="I501" s="10">
        <f t="shared" si="7"/>
        <v>0.16666666666666666</v>
      </c>
    </row>
    <row r="502" spans="1:9" ht="27" customHeight="1" x14ac:dyDescent="0.25">
      <c r="A502" s="28" t="s">
        <v>118</v>
      </c>
      <c r="B502" s="28" t="s">
        <v>118</v>
      </c>
      <c r="C502" s="28" t="s">
        <v>118</v>
      </c>
      <c r="D502" s="28" t="s">
        <v>518</v>
      </c>
      <c r="E502" s="28" t="s">
        <v>272</v>
      </c>
      <c r="F502" s="28" t="s">
        <v>519</v>
      </c>
      <c r="G502" s="30">
        <v>41000</v>
      </c>
      <c r="H502" s="30">
        <v>37203.46</v>
      </c>
      <c r="I502" s="10">
        <f t="shared" si="7"/>
        <v>0.90740146341463412</v>
      </c>
    </row>
    <row r="503" spans="1:9" ht="14.25" customHeight="1" x14ac:dyDescent="0.25">
      <c r="A503" s="28" t="s">
        <v>118</v>
      </c>
      <c r="B503" s="28" t="s">
        <v>118</v>
      </c>
      <c r="C503" s="28" t="s">
        <v>118</v>
      </c>
      <c r="D503" s="28" t="s">
        <v>568</v>
      </c>
      <c r="E503" s="28" t="s">
        <v>272</v>
      </c>
      <c r="F503" s="28" t="s">
        <v>569</v>
      </c>
      <c r="G503" s="30">
        <v>5000</v>
      </c>
      <c r="H503" s="30">
        <v>1593.83</v>
      </c>
      <c r="I503" s="10">
        <f t="shared" si="7"/>
        <v>0.31876599999999999</v>
      </c>
    </row>
    <row r="504" spans="1:9" ht="14.25" customHeight="1" x14ac:dyDescent="0.25">
      <c r="A504" s="28" t="s">
        <v>118</v>
      </c>
      <c r="B504" s="28" t="s">
        <v>118</v>
      </c>
      <c r="C504" s="28" t="s">
        <v>118</v>
      </c>
      <c r="D504" s="28" t="s">
        <v>590</v>
      </c>
      <c r="E504" s="28" t="s">
        <v>272</v>
      </c>
      <c r="F504" s="28" t="s">
        <v>591</v>
      </c>
      <c r="G504" s="30">
        <v>500</v>
      </c>
      <c r="H504" s="30">
        <v>20.059999999999999</v>
      </c>
      <c r="I504" s="10">
        <f t="shared" si="7"/>
        <v>4.0119999999999996E-2</v>
      </c>
    </row>
    <row r="505" spans="1:9" ht="27" customHeight="1" x14ac:dyDescent="0.25">
      <c r="A505" s="28" t="s">
        <v>118</v>
      </c>
      <c r="B505" s="28" t="s">
        <v>118</v>
      </c>
      <c r="C505" s="28" t="s">
        <v>118</v>
      </c>
      <c r="D505" s="28" t="s">
        <v>534</v>
      </c>
      <c r="E505" s="28" t="s">
        <v>272</v>
      </c>
      <c r="F505" s="28" t="s">
        <v>535</v>
      </c>
      <c r="G505" s="30">
        <v>3000</v>
      </c>
      <c r="H505" s="30">
        <v>1780.3</v>
      </c>
      <c r="I505" s="10">
        <f t="shared" si="7"/>
        <v>0.59343333333333337</v>
      </c>
    </row>
    <row r="506" spans="1:9" ht="27" customHeight="1" x14ac:dyDescent="0.25">
      <c r="A506" s="28" t="s">
        <v>118</v>
      </c>
      <c r="B506" s="28" t="s">
        <v>118</v>
      </c>
      <c r="C506" s="28" t="s">
        <v>118</v>
      </c>
      <c r="D506" s="28" t="s">
        <v>570</v>
      </c>
      <c r="E506" s="28" t="s">
        <v>272</v>
      </c>
      <c r="F506" s="28" t="s">
        <v>571</v>
      </c>
      <c r="G506" s="30">
        <v>1940.13</v>
      </c>
      <c r="H506" s="30">
        <v>1455.1</v>
      </c>
      <c r="I506" s="10">
        <f t="shared" si="7"/>
        <v>0.75000128857344606</v>
      </c>
    </row>
    <row r="507" spans="1:9" ht="14.25" customHeight="1" x14ac:dyDescent="0.25">
      <c r="A507" s="28" t="s">
        <v>118</v>
      </c>
      <c r="B507" s="28" t="s">
        <v>118</v>
      </c>
      <c r="C507" s="28" t="s">
        <v>118</v>
      </c>
      <c r="D507" s="28" t="s">
        <v>572</v>
      </c>
      <c r="E507" s="28" t="s">
        <v>272</v>
      </c>
      <c r="F507" s="28" t="s">
        <v>573</v>
      </c>
      <c r="G507" s="30">
        <v>300</v>
      </c>
      <c r="H507" s="30">
        <v>0</v>
      </c>
      <c r="I507" s="10">
        <f t="shared" si="7"/>
        <v>0</v>
      </c>
    </row>
    <row r="508" spans="1:9" ht="14.25" customHeight="1" x14ac:dyDescent="0.25">
      <c r="A508" s="28" t="s">
        <v>118</v>
      </c>
      <c r="B508" s="28" t="s">
        <v>118</v>
      </c>
      <c r="C508" s="28" t="s">
        <v>118</v>
      </c>
      <c r="D508" s="28" t="s">
        <v>574</v>
      </c>
      <c r="E508" s="28" t="s">
        <v>272</v>
      </c>
      <c r="F508" s="28" t="s">
        <v>575</v>
      </c>
      <c r="G508" s="30">
        <v>1860</v>
      </c>
      <c r="H508" s="30">
        <v>0</v>
      </c>
      <c r="I508" s="10">
        <f t="shared" si="7"/>
        <v>0</v>
      </c>
    </row>
    <row r="509" spans="1:9" ht="14.25" customHeight="1" x14ac:dyDescent="0.25">
      <c r="A509" s="28" t="s">
        <v>118</v>
      </c>
      <c r="B509" s="28" t="s">
        <v>118</v>
      </c>
      <c r="C509" s="28" t="s">
        <v>118</v>
      </c>
      <c r="D509" s="28" t="s">
        <v>524</v>
      </c>
      <c r="E509" s="28" t="s">
        <v>272</v>
      </c>
      <c r="F509" s="28" t="s">
        <v>525</v>
      </c>
      <c r="G509" s="30">
        <v>120000</v>
      </c>
      <c r="H509" s="30">
        <v>0</v>
      </c>
      <c r="I509" s="10">
        <f t="shared" si="7"/>
        <v>0</v>
      </c>
    </row>
    <row r="510" spans="1:9" ht="14.25" customHeight="1" x14ac:dyDescent="0.25">
      <c r="A510" s="28" t="s">
        <v>118</v>
      </c>
      <c r="B510" s="28" t="s">
        <v>118</v>
      </c>
      <c r="C510" s="28" t="s">
        <v>118</v>
      </c>
      <c r="D510" s="28" t="s">
        <v>524</v>
      </c>
      <c r="E510" s="28" t="s">
        <v>125</v>
      </c>
      <c r="F510" s="28" t="s">
        <v>525</v>
      </c>
      <c r="G510" s="30">
        <v>500000</v>
      </c>
      <c r="H510" s="30">
        <v>386391.03</v>
      </c>
      <c r="I510" s="10">
        <f t="shared" si="7"/>
        <v>0.77278206000000005</v>
      </c>
    </row>
    <row r="511" spans="1:9" ht="27" customHeight="1" x14ac:dyDescent="0.25">
      <c r="A511" s="28" t="s">
        <v>118</v>
      </c>
      <c r="B511" s="28" t="s">
        <v>118</v>
      </c>
      <c r="C511" s="28" t="s">
        <v>118</v>
      </c>
      <c r="D511" s="28" t="s">
        <v>524</v>
      </c>
      <c r="E511" s="28" t="s">
        <v>142</v>
      </c>
      <c r="F511" s="28" t="s">
        <v>525</v>
      </c>
      <c r="G511" s="30">
        <v>470000</v>
      </c>
      <c r="H511" s="30">
        <v>357106.8</v>
      </c>
      <c r="I511" s="10">
        <f t="shared" si="7"/>
        <v>0.75980170212765952</v>
      </c>
    </row>
    <row r="512" spans="1:9" ht="27" customHeight="1" x14ac:dyDescent="0.25">
      <c r="A512" s="7"/>
      <c r="B512" s="7" t="s">
        <v>676</v>
      </c>
      <c r="C512" s="7"/>
      <c r="D512" s="7"/>
      <c r="E512" s="7"/>
      <c r="F512" s="7" t="s">
        <v>677</v>
      </c>
      <c r="G512" s="31">
        <v>150671.75</v>
      </c>
      <c r="H512" s="31">
        <v>81176.72</v>
      </c>
      <c r="I512" s="10">
        <f t="shared" si="7"/>
        <v>0.53876536245181994</v>
      </c>
    </row>
    <row r="513" spans="1:9" ht="14.25" customHeight="1" x14ac:dyDescent="0.25">
      <c r="A513" s="28" t="s">
        <v>118</v>
      </c>
      <c r="B513" s="28" t="s">
        <v>118</v>
      </c>
      <c r="C513" s="28" t="s">
        <v>118</v>
      </c>
      <c r="D513" s="28" t="s">
        <v>580</v>
      </c>
      <c r="E513" s="28" t="s">
        <v>272</v>
      </c>
      <c r="F513" s="28" t="s">
        <v>581</v>
      </c>
      <c r="G513" s="30">
        <v>300</v>
      </c>
      <c r="H513" s="30">
        <v>0</v>
      </c>
      <c r="I513" s="10">
        <f t="shared" si="7"/>
        <v>0</v>
      </c>
    </row>
    <row r="514" spans="1:9" ht="27" customHeight="1" x14ac:dyDescent="0.25">
      <c r="A514" s="28" t="s">
        <v>118</v>
      </c>
      <c r="B514" s="28" t="s">
        <v>118</v>
      </c>
      <c r="C514" s="28" t="s">
        <v>118</v>
      </c>
      <c r="D514" s="28" t="s">
        <v>526</v>
      </c>
      <c r="E514" s="28" t="s">
        <v>272</v>
      </c>
      <c r="F514" s="28" t="s">
        <v>527</v>
      </c>
      <c r="G514" s="30">
        <v>83380</v>
      </c>
      <c r="H514" s="30">
        <v>44213.72</v>
      </c>
      <c r="I514" s="10">
        <f t="shared" ref="I514:I563" si="8">IF($G514=0,0,$H514/$G514)</f>
        <v>0.53026769009354757</v>
      </c>
    </row>
    <row r="515" spans="1:9" ht="14.25" customHeight="1" x14ac:dyDescent="0.25">
      <c r="A515" s="28" t="s">
        <v>118</v>
      </c>
      <c r="B515" s="28" t="s">
        <v>118</v>
      </c>
      <c r="C515" s="28" t="s">
        <v>118</v>
      </c>
      <c r="D515" s="28" t="s">
        <v>566</v>
      </c>
      <c r="E515" s="28" t="s">
        <v>272</v>
      </c>
      <c r="F515" s="28" t="s">
        <v>567</v>
      </c>
      <c r="G515" s="30">
        <v>5792.98</v>
      </c>
      <c r="H515" s="30">
        <v>5792.98</v>
      </c>
      <c r="I515" s="10">
        <f t="shared" si="8"/>
        <v>1</v>
      </c>
    </row>
    <row r="516" spans="1:9" ht="27" customHeight="1" x14ac:dyDescent="0.25">
      <c r="A516" s="28" t="s">
        <v>118</v>
      </c>
      <c r="B516" s="28" t="s">
        <v>118</v>
      </c>
      <c r="C516" s="28" t="s">
        <v>118</v>
      </c>
      <c r="D516" s="28" t="s">
        <v>528</v>
      </c>
      <c r="E516" s="28" t="s">
        <v>272</v>
      </c>
      <c r="F516" s="28" t="s">
        <v>529</v>
      </c>
      <c r="G516" s="30">
        <v>15707</v>
      </c>
      <c r="H516" s="30">
        <v>8326.3799999999992</v>
      </c>
      <c r="I516" s="10">
        <f t="shared" si="8"/>
        <v>0.53010632202202834</v>
      </c>
    </row>
    <row r="517" spans="1:9" ht="27" customHeight="1" x14ac:dyDescent="0.25">
      <c r="A517" s="28" t="s">
        <v>118</v>
      </c>
      <c r="B517" s="28" t="s">
        <v>118</v>
      </c>
      <c r="C517" s="28" t="s">
        <v>118</v>
      </c>
      <c r="D517" s="28" t="s">
        <v>530</v>
      </c>
      <c r="E517" s="28" t="s">
        <v>272</v>
      </c>
      <c r="F517" s="28" t="s">
        <v>531</v>
      </c>
      <c r="G517" s="30">
        <v>2043</v>
      </c>
      <c r="H517" s="30">
        <v>1195.99</v>
      </c>
      <c r="I517" s="10">
        <f t="shared" si="8"/>
        <v>0.58540871267743511</v>
      </c>
    </row>
    <row r="518" spans="1:9" ht="14.25" customHeight="1" x14ac:dyDescent="0.25">
      <c r="A518" s="28" t="s">
        <v>118</v>
      </c>
      <c r="B518" s="28" t="s">
        <v>118</v>
      </c>
      <c r="C518" s="28" t="s">
        <v>118</v>
      </c>
      <c r="D518" s="28" t="s">
        <v>532</v>
      </c>
      <c r="E518" s="28" t="s">
        <v>272</v>
      </c>
      <c r="F518" s="28" t="s">
        <v>533</v>
      </c>
      <c r="G518" s="30">
        <v>4000</v>
      </c>
      <c r="H518" s="30">
        <v>589.78</v>
      </c>
      <c r="I518" s="10">
        <f t="shared" si="8"/>
        <v>0.14744499999999999</v>
      </c>
    </row>
    <row r="519" spans="1:9" ht="14.25" customHeight="1" x14ac:dyDescent="0.25">
      <c r="A519" s="28" t="s">
        <v>118</v>
      </c>
      <c r="B519" s="28" t="s">
        <v>118</v>
      </c>
      <c r="C519" s="28" t="s">
        <v>118</v>
      </c>
      <c r="D519" s="28" t="s">
        <v>616</v>
      </c>
      <c r="E519" s="28" t="s">
        <v>272</v>
      </c>
      <c r="F519" s="28" t="s">
        <v>617</v>
      </c>
      <c r="G519" s="30">
        <v>8000</v>
      </c>
      <c r="H519" s="30">
        <v>4987.34</v>
      </c>
      <c r="I519" s="10">
        <f t="shared" si="8"/>
        <v>0.62341750000000007</v>
      </c>
    </row>
    <row r="520" spans="1:9" ht="14.25" customHeight="1" x14ac:dyDescent="0.25">
      <c r="A520" s="28" t="s">
        <v>118</v>
      </c>
      <c r="B520" s="28" t="s">
        <v>118</v>
      </c>
      <c r="C520" s="28" t="s">
        <v>118</v>
      </c>
      <c r="D520" s="28" t="s">
        <v>542</v>
      </c>
      <c r="E520" s="28" t="s">
        <v>272</v>
      </c>
      <c r="F520" s="28" t="s">
        <v>543</v>
      </c>
      <c r="G520" s="30">
        <v>16000</v>
      </c>
      <c r="H520" s="30">
        <v>8891.7999999999993</v>
      </c>
      <c r="I520" s="10">
        <f t="shared" si="8"/>
        <v>0.5557375</v>
      </c>
    </row>
    <row r="521" spans="1:9" ht="14.25" customHeight="1" x14ac:dyDescent="0.25">
      <c r="A521" s="28" t="s">
        <v>118</v>
      </c>
      <c r="B521" s="28" t="s">
        <v>118</v>
      </c>
      <c r="C521" s="28" t="s">
        <v>118</v>
      </c>
      <c r="D521" s="28" t="s">
        <v>544</v>
      </c>
      <c r="E521" s="28" t="s">
        <v>272</v>
      </c>
      <c r="F521" s="28" t="s">
        <v>545</v>
      </c>
      <c r="G521" s="30">
        <v>1000</v>
      </c>
      <c r="H521" s="30">
        <v>615</v>
      </c>
      <c r="I521" s="10">
        <f t="shared" si="8"/>
        <v>0.61499999999999999</v>
      </c>
    </row>
    <row r="522" spans="1:9" ht="14.25" customHeight="1" x14ac:dyDescent="0.25">
      <c r="A522" s="28" t="s">
        <v>118</v>
      </c>
      <c r="B522" s="28" t="s">
        <v>118</v>
      </c>
      <c r="C522" s="28" t="s">
        <v>118</v>
      </c>
      <c r="D522" s="28" t="s">
        <v>588</v>
      </c>
      <c r="E522" s="28" t="s">
        <v>272</v>
      </c>
      <c r="F522" s="28" t="s">
        <v>589</v>
      </c>
      <c r="G522" s="30">
        <v>300</v>
      </c>
      <c r="H522" s="30">
        <v>0</v>
      </c>
      <c r="I522" s="10">
        <f t="shared" si="8"/>
        <v>0</v>
      </c>
    </row>
    <row r="523" spans="1:9" ht="14.25" customHeight="1" x14ac:dyDescent="0.25">
      <c r="A523" s="28" t="s">
        <v>118</v>
      </c>
      <c r="B523" s="28" t="s">
        <v>118</v>
      </c>
      <c r="C523" s="28" t="s">
        <v>118</v>
      </c>
      <c r="D523" s="28" t="s">
        <v>518</v>
      </c>
      <c r="E523" s="28" t="s">
        <v>272</v>
      </c>
      <c r="F523" s="28" t="s">
        <v>519</v>
      </c>
      <c r="G523" s="30">
        <v>8000</v>
      </c>
      <c r="H523" s="30">
        <v>4014.31</v>
      </c>
      <c r="I523" s="10">
        <f t="shared" si="8"/>
        <v>0.50178875000000001</v>
      </c>
    </row>
    <row r="524" spans="1:9" ht="14.25" customHeight="1" x14ac:dyDescent="0.25">
      <c r="A524" s="28" t="s">
        <v>118</v>
      </c>
      <c r="B524" s="28" t="s">
        <v>118</v>
      </c>
      <c r="C524" s="28" t="s">
        <v>118</v>
      </c>
      <c r="D524" s="28" t="s">
        <v>568</v>
      </c>
      <c r="E524" s="28" t="s">
        <v>272</v>
      </c>
      <c r="F524" s="28" t="s">
        <v>569</v>
      </c>
      <c r="G524" s="30">
        <v>500</v>
      </c>
      <c r="H524" s="30">
        <v>132.84</v>
      </c>
      <c r="I524" s="10">
        <f t="shared" si="8"/>
        <v>0.26568000000000003</v>
      </c>
    </row>
    <row r="525" spans="1:9" ht="14.25" customHeight="1" x14ac:dyDescent="0.25">
      <c r="A525" s="28" t="s">
        <v>118</v>
      </c>
      <c r="B525" s="28" t="s">
        <v>118</v>
      </c>
      <c r="C525" s="28" t="s">
        <v>118</v>
      </c>
      <c r="D525" s="28" t="s">
        <v>590</v>
      </c>
      <c r="E525" s="28" t="s">
        <v>272</v>
      </c>
      <c r="F525" s="28" t="s">
        <v>591</v>
      </c>
      <c r="G525" s="30">
        <v>300</v>
      </c>
      <c r="H525" s="30">
        <v>0</v>
      </c>
      <c r="I525" s="10">
        <f t="shared" si="8"/>
        <v>0</v>
      </c>
    </row>
    <row r="526" spans="1:9" ht="27" customHeight="1" x14ac:dyDescent="0.25">
      <c r="A526" s="28" t="s">
        <v>118</v>
      </c>
      <c r="B526" s="28" t="s">
        <v>118</v>
      </c>
      <c r="C526" s="28" t="s">
        <v>118</v>
      </c>
      <c r="D526" s="28" t="s">
        <v>570</v>
      </c>
      <c r="E526" s="28" t="s">
        <v>272</v>
      </c>
      <c r="F526" s="28" t="s">
        <v>571</v>
      </c>
      <c r="G526" s="30">
        <v>3048.77</v>
      </c>
      <c r="H526" s="30">
        <v>2286.58</v>
      </c>
      <c r="I526" s="10">
        <f t="shared" si="8"/>
        <v>0.75000082000282076</v>
      </c>
    </row>
    <row r="527" spans="1:9" ht="27" customHeight="1" x14ac:dyDescent="0.25">
      <c r="A527" s="28" t="s">
        <v>118</v>
      </c>
      <c r="B527" s="28" t="s">
        <v>118</v>
      </c>
      <c r="C527" s="28" t="s">
        <v>118</v>
      </c>
      <c r="D527" s="28" t="s">
        <v>572</v>
      </c>
      <c r="E527" s="28" t="s">
        <v>272</v>
      </c>
      <c r="F527" s="28" t="s">
        <v>573</v>
      </c>
      <c r="G527" s="30">
        <v>300</v>
      </c>
      <c r="H527" s="30">
        <v>130</v>
      </c>
      <c r="I527" s="10">
        <f t="shared" si="8"/>
        <v>0.43333333333333335</v>
      </c>
    </row>
    <row r="528" spans="1:9" ht="14.25" customHeight="1" x14ac:dyDescent="0.25">
      <c r="A528" s="28" t="s">
        <v>118</v>
      </c>
      <c r="B528" s="28" t="s">
        <v>118</v>
      </c>
      <c r="C528" s="28" t="s">
        <v>118</v>
      </c>
      <c r="D528" s="28" t="s">
        <v>574</v>
      </c>
      <c r="E528" s="28" t="s">
        <v>272</v>
      </c>
      <c r="F528" s="28" t="s">
        <v>575</v>
      </c>
      <c r="G528" s="30">
        <v>2000</v>
      </c>
      <c r="H528" s="30">
        <v>0</v>
      </c>
      <c r="I528" s="10">
        <f t="shared" si="8"/>
        <v>0</v>
      </c>
    </row>
    <row r="529" spans="1:9" ht="27" customHeight="1" x14ac:dyDescent="0.25">
      <c r="A529" s="7"/>
      <c r="B529" s="7" t="s">
        <v>511</v>
      </c>
      <c r="C529" s="7"/>
      <c r="D529" s="7"/>
      <c r="E529" s="7"/>
      <c r="F529" s="7" t="s">
        <v>275</v>
      </c>
      <c r="G529" s="31">
        <v>7081945</v>
      </c>
      <c r="H529" s="31">
        <v>3593414.86</v>
      </c>
      <c r="I529" s="10">
        <f t="shared" si="8"/>
        <v>0.50740507868954077</v>
      </c>
    </row>
    <row r="530" spans="1:9" ht="14.25" customHeight="1" x14ac:dyDescent="0.25">
      <c r="A530" s="28" t="s">
        <v>118</v>
      </c>
      <c r="B530" s="28" t="s">
        <v>118</v>
      </c>
      <c r="C530" s="28" t="s">
        <v>118</v>
      </c>
      <c r="D530" s="28" t="s">
        <v>528</v>
      </c>
      <c r="E530" s="28" t="s">
        <v>272</v>
      </c>
      <c r="F530" s="28" t="s">
        <v>529</v>
      </c>
      <c r="G530" s="30">
        <v>2100</v>
      </c>
      <c r="H530" s="30">
        <v>0</v>
      </c>
      <c r="I530" s="10">
        <f t="shared" si="8"/>
        <v>0</v>
      </c>
    </row>
    <row r="531" spans="1:9" ht="14.25" customHeight="1" x14ac:dyDescent="0.25">
      <c r="A531" s="28" t="s">
        <v>118</v>
      </c>
      <c r="B531" s="28" t="s">
        <v>118</v>
      </c>
      <c r="C531" s="28" t="s">
        <v>118</v>
      </c>
      <c r="D531" s="28" t="s">
        <v>530</v>
      </c>
      <c r="E531" s="28" t="s">
        <v>272</v>
      </c>
      <c r="F531" s="28" t="s">
        <v>531</v>
      </c>
      <c r="G531" s="30">
        <v>294</v>
      </c>
      <c r="H531" s="30">
        <v>0</v>
      </c>
      <c r="I531" s="10">
        <f t="shared" si="8"/>
        <v>0</v>
      </c>
    </row>
    <row r="532" spans="1:9" ht="14.25" customHeight="1" x14ac:dyDescent="0.25">
      <c r="A532" s="28" t="s">
        <v>118</v>
      </c>
      <c r="B532" s="28" t="s">
        <v>118</v>
      </c>
      <c r="C532" s="28" t="s">
        <v>118</v>
      </c>
      <c r="D532" s="28" t="s">
        <v>584</v>
      </c>
      <c r="E532" s="28" t="s">
        <v>272</v>
      </c>
      <c r="F532" s="28" t="s">
        <v>585</v>
      </c>
      <c r="G532" s="30">
        <v>36000</v>
      </c>
      <c r="H532" s="30">
        <v>0</v>
      </c>
      <c r="I532" s="10">
        <f t="shared" si="8"/>
        <v>0</v>
      </c>
    </row>
    <row r="533" spans="1:9" ht="27" customHeight="1" x14ac:dyDescent="0.25">
      <c r="A533" s="28" t="s">
        <v>118</v>
      </c>
      <c r="B533" s="28" t="s">
        <v>118</v>
      </c>
      <c r="C533" s="28" t="s">
        <v>118</v>
      </c>
      <c r="D533" s="28" t="s">
        <v>586</v>
      </c>
      <c r="E533" s="28" t="s">
        <v>272</v>
      </c>
      <c r="F533" s="28" t="s">
        <v>587</v>
      </c>
      <c r="G533" s="30">
        <v>27000</v>
      </c>
      <c r="H533" s="30">
        <v>1948.48</v>
      </c>
      <c r="I533" s="10">
        <f t="shared" si="8"/>
        <v>7.2165925925925925E-2</v>
      </c>
    </row>
    <row r="534" spans="1:9" ht="14.25" customHeight="1" x14ac:dyDescent="0.25">
      <c r="A534" s="28" t="s">
        <v>118</v>
      </c>
      <c r="B534" s="28" t="s">
        <v>118</v>
      </c>
      <c r="C534" s="28" t="s">
        <v>118</v>
      </c>
      <c r="D534" s="28" t="s">
        <v>532</v>
      </c>
      <c r="E534" s="28" t="s">
        <v>272</v>
      </c>
      <c r="F534" s="28" t="s">
        <v>533</v>
      </c>
      <c r="G534" s="30">
        <v>25000</v>
      </c>
      <c r="H534" s="30">
        <v>6375.38</v>
      </c>
      <c r="I534" s="10">
        <f t="shared" si="8"/>
        <v>0.2550152</v>
      </c>
    </row>
    <row r="535" spans="1:9" ht="27" customHeight="1" x14ac:dyDescent="0.25">
      <c r="A535" s="28" t="s">
        <v>118</v>
      </c>
      <c r="B535" s="28" t="s">
        <v>118</v>
      </c>
      <c r="C535" s="28" t="s">
        <v>118</v>
      </c>
      <c r="D535" s="28" t="s">
        <v>578</v>
      </c>
      <c r="E535" s="28" t="s">
        <v>272</v>
      </c>
      <c r="F535" s="28" t="s">
        <v>579</v>
      </c>
      <c r="G535" s="30">
        <v>21000</v>
      </c>
      <c r="H535" s="30">
        <v>1639.94</v>
      </c>
      <c r="I535" s="10">
        <f t="shared" si="8"/>
        <v>7.8092380952380955E-2</v>
      </c>
    </row>
    <row r="536" spans="1:9" ht="14.25" customHeight="1" x14ac:dyDescent="0.25">
      <c r="A536" s="28" t="s">
        <v>118</v>
      </c>
      <c r="B536" s="28" t="s">
        <v>118</v>
      </c>
      <c r="C536" s="28" t="s">
        <v>118</v>
      </c>
      <c r="D536" s="28" t="s">
        <v>518</v>
      </c>
      <c r="E536" s="28" t="s">
        <v>272</v>
      </c>
      <c r="F536" s="28" t="s">
        <v>519</v>
      </c>
      <c r="G536" s="30">
        <v>100000</v>
      </c>
      <c r="H536" s="30">
        <v>35317.94</v>
      </c>
      <c r="I536" s="10">
        <f t="shared" si="8"/>
        <v>0.35317940000000003</v>
      </c>
    </row>
    <row r="537" spans="1:9" ht="14.25" customHeight="1" x14ac:dyDescent="0.25">
      <c r="A537" s="28" t="s">
        <v>118</v>
      </c>
      <c r="B537" s="28" t="s">
        <v>118</v>
      </c>
      <c r="C537" s="28" t="s">
        <v>118</v>
      </c>
      <c r="D537" s="28" t="s">
        <v>574</v>
      </c>
      <c r="E537" s="28" t="s">
        <v>272</v>
      </c>
      <c r="F537" s="28" t="s">
        <v>575</v>
      </c>
      <c r="G537" s="30">
        <v>500</v>
      </c>
      <c r="H537" s="30">
        <v>0</v>
      </c>
      <c r="I537" s="10">
        <f t="shared" si="8"/>
        <v>0</v>
      </c>
    </row>
    <row r="538" spans="1:9" ht="27" customHeight="1" x14ac:dyDescent="0.25">
      <c r="A538" s="28" t="s">
        <v>118</v>
      </c>
      <c r="B538" s="28" t="s">
        <v>118</v>
      </c>
      <c r="C538" s="28" t="s">
        <v>118</v>
      </c>
      <c r="D538" s="28" t="s">
        <v>524</v>
      </c>
      <c r="E538" s="28" t="s">
        <v>272</v>
      </c>
      <c r="F538" s="28" t="s">
        <v>525</v>
      </c>
      <c r="G538" s="30">
        <v>6670051</v>
      </c>
      <c r="H538" s="30">
        <v>3548133.12</v>
      </c>
      <c r="I538" s="10">
        <f t="shared" si="8"/>
        <v>0.53194992362127369</v>
      </c>
    </row>
    <row r="539" spans="1:9" ht="14.25" customHeight="1" x14ac:dyDescent="0.25">
      <c r="A539" s="28" t="s">
        <v>118</v>
      </c>
      <c r="B539" s="28" t="s">
        <v>118</v>
      </c>
      <c r="C539" s="28" t="s">
        <v>118</v>
      </c>
      <c r="D539" s="28" t="s">
        <v>564</v>
      </c>
      <c r="E539" s="28" t="s">
        <v>272</v>
      </c>
      <c r="F539" s="28" t="s">
        <v>565</v>
      </c>
      <c r="G539" s="30">
        <v>200000</v>
      </c>
      <c r="H539" s="30">
        <v>0</v>
      </c>
      <c r="I539" s="10">
        <f t="shared" si="8"/>
        <v>0</v>
      </c>
    </row>
    <row r="540" spans="1:9" ht="27" customHeight="1" x14ac:dyDescent="0.25">
      <c r="A540" s="3" t="s">
        <v>678</v>
      </c>
      <c r="B540" s="3"/>
      <c r="C540" s="3"/>
      <c r="D540" s="3"/>
      <c r="E540" s="3"/>
      <c r="F540" s="3" t="s">
        <v>679</v>
      </c>
      <c r="G540" s="27">
        <v>1500</v>
      </c>
      <c r="H540" s="27">
        <v>650.62</v>
      </c>
      <c r="I540" s="5">
        <f t="shared" si="8"/>
        <v>0.43374666666666667</v>
      </c>
    </row>
    <row r="541" spans="1:9" ht="27" customHeight="1" x14ac:dyDescent="0.25">
      <c r="A541" s="7"/>
      <c r="B541" s="7" t="s">
        <v>680</v>
      </c>
      <c r="C541" s="7"/>
      <c r="D541" s="7"/>
      <c r="E541" s="7"/>
      <c r="F541" s="7" t="s">
        <v>681</v>
      </c>
      <c r="G541" s="31">
        <v>1500</v>
      </c>
      <c r="H541" s="31">
        <v>650.62</v>
      </c>
      <c r="I541" s="10">
        <f t="shared" si="8"/>
        <v>0.43374666666666667</v>
      </c>
    </row>
    <row r="542" spans="1:9" ht="14.25" customHeight="1" x14ac:dyDescent="0.25">
      <c r="A542" s="28" t="s">
        <v>118</v>
      </c>
      <c r="B542" s="28" t="s">
        <v>118</v>
      </c>
      <c r="C542" s="28" t="s">
        <v>118</v>
      </c>
      <c r="D542" s="28" t="s">
        <v>532</v>
      </c>
      <c r="E542" s="28" t="s">
        <v>272</v>
      </c>
      <c r="F542" s="28" t="s">
        <v>533</v>
      </c>
      <c r="G542" s="30">
        <v>500</v>
      </c>
      <c r="H542" s="30">
        <v>109.42</v>
      </c>
      <c r="I542" s="10">
        <f t="shared" si="8"/>
        <v>0.21884000000000001</v>
      </c>
    </row>
    <row r="543" spans="1:9" ht="14.25" customHeight="1" x14ac:dyDescent="0.25">
      <c r="A543" s="28" t="s">
        <v>118</v>
      </c>
      <c r="B543" s="28" t="s">
        <v>118</v>
      </c>
      <c r="C543" s="28" t="s">
        <v>118</v>
      </c>
      <c r="D543" s="28" t="s">
        <v>518</v>
      </c>
      <c r="E543" s="28" t="s">
        <v>272</v>
      </c>
      <c r="F543" s="28" t="s">
        <v>519</v>
      </c>
      <c r="G543" s="30">
        <v>1000</v>
      </c>
      <c r="H543" s="30">
        <v>541.20000000000005</v>
      </c>
      <c r="I543" s="10">
        <f t="shared" si="8"/>
        <v>0.54120000000000001</v>
      </c>
    </row>
    <row r="544" spans="1:9" ht="27" customHeight="1" x14ac:dyDescent="0.25">
      <c r="A544" s="3" t="s">
        <v>512</v>
      </c>
      <c r="B544" s="3"/>
      <c r="C544" s="3"/>
      <c r="D544" s="3"/>
      <c r="E544" s="3"/>
      <c r="F544" s="3" t="s">
        <v>513</v>
      </c>
      <c r="G544" s="27">
        <v>523960.24</v>
      </c>
      <c r="H544" s="27">
        <v>326906.48</v>
      </c>
      <c r="I544" s="5">
        <f t="shared" si="8"/>
        <v>0.62391466955584263</v>
      </c>
    </row>
    <row r="545" spans="1:9" ht="27" customHeight="1" x14ac:dyDescent="0.25">
      <c r="A545" s="7"/>
      <c r="B545" s="7" t="s">
        <v>682</v>
      </c>
      <c r="C545" s="7"/>
      <c r="D545" s="7"/>
      <c r="E545" s="7"/>
      <c r="F545" s="7" t="s">
        <v>683</v>
      </c>
      <c r="G545" s="31">
        <v>65960.240000000005</v>
      </c>
      <c r="H545" s="31">
        <v>35383.14</v>
      </c>
      <c r="I545" s="10">
        <f t="shared" si="8"/>
        <v>0.53643134106243395</v>
      </c>
    </row>
    <row r="546" spans="1:9" ht="27" customHeight="1" x14ac:dyDescent="0.25">
      <c r="A546" s="28" t="s">
        <v>118</v>
      </c>
      <c r="B546" s="28" t="s">
        <v>118</v>
      </c>
      <c r="C546" s="28" t="s">
        <v>118</v>
      </c>
      <c r="D546" s="28" t="s">
        <v>528</v>
      </c>
      <c r="E546" s="28" t="s">
        <v>272</v>
      </c>
      <c r="F546" s="28" t="s">
        <v>529</v>
      </c>
      <c r="G546" s="30">
        <v>3466.24</v>
      </c>
      <c r="H546" s="30">
        <v>619.91999999999996</v>
      </c>
      <c r="I546" s="10">
        <f t="shared" si="8"/>
        <v>0.17884508862629248</v>
      </c>
    </row>
    <row r="547" spans="1:9" ht="14.25" customHeight="1" x14ac:dyDescent="0.25">
      <c r="A547" s="28" t="s">
        <v>118</v>
      </c>
      <c r="B547" s="28" t="s">
        <v>118</v>
      </c>
      <c r="C547" s="28" t="s">
        <v>118</v>
      </c>
      <c r="D547" s="28" t="s">
        <v>530</v>
      </c>
      <c r="E547" s="28" t="s">
        <v>272</v>
      </c>
      <c r="F547" s="28" t="s">
        <v>531</v>
      </c>
      <c r="G547" s="30">
        <v>235</v>
      </c>
      <c r="H547" s="30">
        <v>0</v>
      </c>
      <c r="I547" s="10">
        <f t="shared" si="8"/>
        <v>0</v>
      </c>
    </row>
    <row r="548" spans="1:9" ht="27" customHeight="1" x14ac:dyDescent="0.25">
      <c r="A548" s="28" t="s">
        <v>118</v>
      </c>
      <c r="B548" s="28" t="s">
        <v>118</v>
      </c>
      <c r="C548" s="28" t="s">
        <v>118</v>
      </c>
      <c r="D548" s="28" t="s">
        <v>584</v>
      </c>
      <c r="E548" s="28" t="s">
        <v>272</v>
      </c>
      <c r="F548" s="28" t="s">
        <v>585</v>
      </c>
      <c r="G548" s="30">
        <v>12900</v>
      </c>
      <c r="H548" s="30">
        <v>3600</v>
      </c>
      <c r="I548" s="10">
        <f t="shared" si="8"/>
        <v>0.27906976744186046</v>
      </c>
    </row>
    <row r="549" spans="1:9" ht="27" customHeight="1" x14ac:dyDescent="0.25">
      <c r="A549" s="28" t="s">
        <v>118</v>
      </c>
      <c r="B549" s="28" t="s">
        <v>118</v>
      </c>
      <c r="C549" s="28" t="s">
        <v>118</v>
      </c>
      <c r="D549" s="28" t="s">
        <v>532</v>
      </c>
      <c r="E549" s="28" t="s">
        <v>272</v>
      </c>
      <c r="F549" s="28" t="s">
        <v>533</v>
      </c>
      <c r="G549" s="30">
        <v>9981.84</v>
      </c>
      <c r="H549" s="30">
        <v>3650.68</v>
      </c>
      <c r="I549" s="10">
        <f t="shared" si="8"/>
        <v>0.36573216962002997</v>
      </c>
    </row>
    <row r="550" spans="1:9" ht="14.25" customHeight="1" x14ac:dyDescent="0.25">
      <c r="A550" s="28" t="s">
        <v>118</v>
      </c>
      <c r="B550" s="28" t="s">
        <v>118</v>
      </c>
      <c r="C550" s="28" t="s">
        <v>118</v>
      </c>
      <c r="D550" s="28" t="s">
        <v>542</v>
      </c>
      <c r="E550" s="28" t="s">
        <v>272</v>
      </c>
      <c r="F550" s="28" t="s">
        <v>543</v>
      </c>
      <c r="G550" s="30">
        <v>20000</v>
      </c>
      <c r="H550" s="30">
        <v>18234.73</v>
      </c>
      <c r="I550" s="10">
        <f t="shared" si="8"/>
        <v>0.91173649999999995</v>
      </c>
    </row>
    <row r="551" spans="1:9" ht="27" customHeight="1" x14ac:dyDescent="0.25">
      <c r="A551" s="28" t="s">
        <v>118</v>
      </c>
      <c r="B551" s="28" t="s">
        <v>118</v>
      </c>
      <c r="C551" s="28" t="s">
        <v>118</v>
      </c>
      <c r="D551" s="28" t="s">
        <v>544</v>
      </c>
      <c r="E551" s="28" t="s">
        <v>272</v>
      </c>
      <c r="F551" s="28" t="s">
        <v>545</v>
      </c>
      <c r="G551" s="30">
        <v>7000</v>
      </c>
      <c r="H551" s="30">
        <v>4302.7</v>
      </c>
      <c r="I551" s="10">
        <f t="shared" si="8"/>
        <v>0.61467142857142854</v>
      </c>
    </row>
    <row r="552" spans="1:9" ht="14.25" customHeight="1" x14ac:dyDescent="0.25">
      <c r="A552" s="28" t="s">
        <v>118</v>
      </c>
      <c r="B552" s="28" t="s">
        <v>118</v>
      </c>
      <c r="C552" s="28" t="s">
        <v>118</v>
      </c>
      <c r="D552" s="28" t="s">
        <v>518</v>
      </c>
      <c r="E552" s="28" t="s">
        <v>272</v>
      </c>
      <c r="F552" s="28" t="s">
        <v>519</v>
      </c>
      <c r="G552" s="30">
        <v>12000</v>
      </c>
      <c r="H552" s="30">
        <v>4767.24</v>
      </c>
      <c r="I552" s="10">
        <f t="shared" si="8"/>
        <v>0.39726999999999996</v>
      </c>
    </row>
    <row r="553" spans="1:9" ht="14.25" customHeight="1" x14ac:dyDescent="0.25">
      <c r="A553" s="28" t="s">
        <v>118</v>
      </c>
      <c r="B553" s="28" t="s">
        <v>118</v>
      </c>
      <c r="C553" s="28" t="s">
        <v>118</v>
      </c>
      <c r="D553" s="28" t="s">
        <v>570</v>
      </c>
      <c r="E553" s="28" t="s">
        <v>272</v>
      </c>
      <c r="F553" s="28" t="s">
        <v>571</v>
      </c>
      <c r="G553" s="30">
        <v>277.16000000000003</v>
      </c>
      <c r="H553" s="30">
        <v>207.87</v>
      </c>
      <c r="I553" s="10">
        <f t="shared" si="8"/>
        <v>0.75</v>
      </c>
    </row>
    <row r="554" spans="1:9" ht="14.25" customHeight="1" x14ac:dyDescent="0.25">
      <c r="A554" s="28" t="s">
        <v>118</v>
      </c>
      <c r="B554" s="28" t="s">
        <v>118</v>
      </c>
      <c r="C554" s="28" t="s">
        <v>118</v>
      </c>
      <c r="D554" s="28" t="s">
        <v>574</v>
      </c>
      <c r="E554" s="28" t="s">
        <v>272</v>
      </c>
      <c r="F554" s="28" t="s">
        <v>575</v>
      </c>
      <c r="G554" s="30">
        <v>100</v>
      </c>
      <c r="H554" s="30">
        <v>0</v>
      </c>
      <c r="I554" s="10">
        <f t="shared" si="8"/>
        <v>0</v>
      </c>
    </row>
    <row r="555" spans="1:9" ht="27" customHeight="1" x14ac:dyDescent="0.25">
      <c r="A555" s="7"/>
      <c r="B555" s="7" t="s">
        <v>684</v>
      </c>
      <c r="C555" s="7"/>
      <c r="D555" s="7"/>
      <c r="E555" s="7"/>
      <c r="F555" s="7" t="s">
        <v>685</v>
      </c>
      <c r="G555" s="31">
        <v>350000</v>
      </c>
      <c r="H555" s="31">
        <v>270000</v>
      </c>
      <c r="I555" s="10">
        <f t="shared" si="8"/>
        <v>0.77142857142857146</v>
      </c>
    </row>
    <row r="556" spans="1:9" ht="27" customHeight="1" x14ac:dyDescent="0.25">
      <c r="A556" s="28" t="s">
        <v>118</v>
      </c>
      <c r="B556" s="28" t="s">
        <v>118</v>
      </c>
      <c r="C556" s="28" t="s">
        <v>118</v>
      </c>
      <c r="D556" s="28" t="s">
        <v>686</v>
      </c>
      <c r="E556" s="28" t="s">
        <v>272</v>
      </c>
      <c r="F556" s="28" t="s">
        <v>687</v>
      </c>
      <c r="G556" s="30">
        <v>350000</v>
      </c>
      <c r="H556" s="30">
        <v>270000</v>
      </c>
      <c r="I556" s="10">
        <f t="shared" si="8"/>
        <v>0.77142857142857146</v>
      </c>
    </row>
    <row r="557" spans="1:9" ht="27" customHeight="1" x14ac:dyDescent="0.25">
      <c r="A557" s="7"/>
      <c r="B557" s="7" t="s">
        <v>514</v>
      </c>
      <c r="C557" s="7"/>
      <c r="D557" s="7"/>
      <c r="E557" s="7"/>
      <c r="F557" s="7" t="s">
        <v>275</v>
      </c>
      <c r="G557" s="31">
        <v>108000</v>
      </c>
      <c r="H557" s="31">
        <v>21523.34</v>
      </c>
      <c r="I557" s="10">
        <f t="shared" si="8"/>
        <v>0.19929018518518518</v>
      </c>
    </row>
    <row r="558" spans="1:9" ht="14.25" customHeight="1" x14ac:dyDescent="0.25">
      <c r="A558" s="28" t="s">
        <v>118</v>
      </c>
      <c r="B558" s="28" t="s">
        <v>118</v>
      </c>
      <c r="C558" s="28" t="s">
        <v>118</v>
      </c>
      <c r="D558" s="28" t="s">
        <v>532</v>
      </c>
      <c r="E558" s="28" t="s">
        <v>272</v>
      </c>
      <c r="F558" s="28" t="s">
        <v>533</v>
      </c>
      <c r="G558" s="30">
        <v>10000</v>
      </c>
      <c r="H558" s="30">
        <v>5562.3</v>
      </c>
      <c r="I558" s="10">
        <f t="shared" si="8"/>
        <v>0.55623</v>
      </c>
    </row>
    <row r="559" spans="1:9" ht="27" customHeight="1" x14ac:dyDescent="0.25">
      <c r="A559" s="28" t="s">
        <v>118</v>
      </c>
      <c r="B559" s="28" t="s">
        <v>118</v>
      </c>
      <c r="C559" s="28" t="s">
        <v>118</v>
      </c>
      <c r="D559" s="28" t="s">
        <v>542</v>
      </c>
      <c r="E559" s="28" t="s">
        <v>272</v>
      </c>
      <c r="F559" s="28" t="s">
        <v>543</v>
      </c>
      <c r="G559" s="30">
        <v>3000</v>
      </c>
      <c r="H559" s="30">
        <v>1482.86</v>
      </c>
      <c r="I559" s="10">
        <f t="shared" si="8"/>
        <v>0.49428666666666665</v>
      </c>
    </row>
    <row r="560" spans="1:9" ht="14.25" customHeight="1" x14ac:dyDescent="0.25">
      <c r="A560" s="28" t="s">
        <v>118</v>
      </c>
      <c r="B560" s="28" t="s">
        <v>118</v>
      </c>
      <c r="C560" s="28" t="s">
        <v>118</v>
      </c>
      <c r="D560" s="28" t="s">
        <v>544</v>
      </c>
      <c r="E560" s="28" t="s">
        <v>272</v>
      </c>
      <c r="F560" s="28" t="s">
        <v>545</v>
      </c>
      <c r="G560" s="30">
        <v>15000</v>
      </c>
      <c r="H560" s="30">
        <v>1359.72</v>
      </c>
      <c r="I560" s="10">
        <f t="shared" si="8"/>
        <v>9.0648000000000006E-2</v>
      </c>
    </row>
    <row r="561" spans="1:9" ht="14.25" customHeight="1" x14ac:dyDescent="0.25">
      <c r="A561" s="28" t="s">
        <v>118</v>
      </c>
      <c r="B561" s="28" t="s">
        <v>118</v>
      </c>
      <c r="C561" s="28" t="s">
        <v>118</v>
      </c>
      <c r="D561" s="28" t="s">
        <v>518</v>
      </c>
      <c r="E561" s="28" t="s">
        <v>272</v>
      </c>
      <c r="F561" s="28" t="s">
        <v>519</v>
      </c>
      <c r="G561" s="30">
        <v>20000</v>
      </c>
      <c r="H561" s="30">
        <v>13118.46</v>
      </c>
      <c r="I561" s="10">
        <f t="shared" si="8"/>
        <v>0.65592299999999992</v>
      </c>
    </row>
    <row r="562" spans="1:9" ht="14.25" customHeight="1" x14ac:dyDescent="0.25">
      <c r="A562" s="28" t="s">
        <v>118</v>
      </c>
      <c r="B562" s="28" t="s">
        <v>118</v>
      </c>
      <c r="C562" s="28" t="s">
        <v>118</v>
      </c>
      <c r="D562" s="28" t="s">
        <v>524</v>
      </c>
      <c r="E562" s="28" t="s">
        <v>272</v>
      </c>
      <c r="F562" s="28" t="s">
        <v>525</v>
      </c>
      <c r="G562" s="30">
        <v>60000</v>
      </c>
      <c r="H562" s="30">
        <v>0</v>
      </c>
      <c r="I562" s="10">
        <f t="shared" si="8"/>
        <v>0</v>
      </c>
    </row>
    <row r="563" spans="1:9" ht="27" customHeight="1" x14ac:dyDescent="0.25">
      <c r="A563" s="3"/>
      <c r="B563" s="3"/>
      <c r="C563" s="3"/>
      <c r="D563" s="3"/>
      <c r="E563" s="3"/>
      <c r="F563" s="3" t="s">
        <v>515</v>
      </c>
      <c r="G563" s="27">
        <v>47535099.810000002</v>
      </c>
      <c r="H563" s="27">
        <v>19754779.48</v>
      </c>
      <c r="I563" s="5">
        <f t="shared" si="8"/>
        <v>0.41558300201242387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4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2" width="14.28515625" customWidth="1"/>
    <col min="3" max="3" width="14.28515625" hidden="1" customWidth="1"/>
    <col min="4" max="5" width="14.28515625" customWidth="1"/>
    <col min="6" max="6" width="57.140625" customWidth="1"/>
    <col min="7" max="9" width="14.28515625" customWidth="1"/>
  </cols>
  <sheetData>
    <row r="1" spans="1:9" ht="22.5" x14ac:dyDescent="0.25">
      <c r="A1" s="1" t="s">
        <v>259</v>
      </c>
      <c r="B1" s="1" t="s">
        <v>260</v>
      </c>
      <c r="C1" s="1" t="s">
        <v>261</v>
      </c>
      <c r="D1" s="1" t="s">
        <v>262</v>
      </c>
      <c r="E1" s="1" t="s">
        <v>263</v>
      </c>
      <c r="F1" s="1" t="s">
        <v>264</v>
      </c>
      <c r="G1" s="1" t="s">
        <v>265</v>
      </c>
      <c r="H1" s="1" t="s">
        <v>217</v>
      </c>
      <c r="I1" s="1" t="s">
        <v>266</v>
      </c>
    </row>
    <row r="2" spans="1:9" ht="27" customHeight="1" x14ac:dyDescent="0.25">
      <c r="A2" s="3" t="s">
        <v>267</v>
      </c>
      <c r="B2" s="3"/>
      <c r="C2" s="3"/>
      <c r="D2" s="3"/>
      <c r="E2" s="3"/>
      <c r="F2" s="3" t="s">
        <v>268</v>
      </c>
      <c r="G2" s="27">
        <v>478708.43</v>
      </c>
      <c r="H2" s="27">
        <v>428762.96</v>
      </c>
      <c r="I2" s="5">
        <f t="shared" ref="I2:I65" si="0">IF($G2=0,0,$H2/$G2)</f>
        <v>0.89566619915174672</v>
      </c>
    </row>
    <row r="3" spans="1:9" ht="27" customHeight="1" x14ac:dyDescent="0.25">
      <c r="A3" s="7"/>
      <c r="B3" s="7" t="s">
        <v>516</v>
      </c>
      <c r="C3" s="7"/>
      <c r="D3" s="7"/>
      <c r="E3" s="7"/>
      <c r="F3" s="7" t="s">
        <v>517</v>
      </c>
      <c r="G3" s="31">
        <v>55178.85</v>
      </c>
      <c r="H3" s="31">
        <v>55000</v>
      </c>
      <c r="I3" s="10">
        <f t="shared" si="0"/>
        <v>0.99675872186535242</v>
      </c>
    </row>
    <row r="4" spans="1:9" ht="27" customHeight="1" x14ac:dyDescent="0.25">
      <c r="A4" s="28" t="s">
        <v>118</v>
      </c>
      <c r="B4" s="28" t="s">
        <v>118</v>
      </c>
      <c r="C4" s="28" t="s">
        <v>118</v>
      </c>
      <c r="D4" s="28" t="s">
        <v>518</v>
      </c>
      <c r="E4" s="28" t="s">
        <v>272</v>
      </c>
      <c r="F4" s="28" t="s">
        <v>519</v>
      </c>
      <c r="G4" s="30">
        <v>55178.85</v>
      </c>
      <c r="H4" s="30">
        <v>55000</v>
      </c>
      <c r="I4" s="10">
        <f t="shared" si="0"/>
        <v>0.99675872186535242</v>
      </c>
    </row>
    <row r="5" spans="1:9" ht="14.25" customHeight="1" x14ac:dyDescent="0.25">
      <c r="A5" s="7"/>
      <c r="B5" s="7" t="s">
        <v>520</v>
      </c>
      <c r="C5" s="7"/>
      <c r="D5" s="7"/>
      <c r="E5" s="7"/>
      <c r="F5" s="7" t="s">
        <v>521</v>
      </c>
      <c r="G5" s="31">
        <v>25000</v>
      </c>
      <c r="H5" s="31">
        <v>11563.38</v>
      </c>
      <c r="I5" s="10">
        <f t="shared" si="0"/>
        <v>0.46253519999999998</v>
      </c>
    </row>
    <row r="6" spans="1:9" ht="27" customHeight="1" x14ac:dyDescent="0.25">
      <c r="A6" s="28" t="s">
        <v>118</v>
      </c>
      <c r="B6" s="28" t="s">
        <v>118</v>
      </c>
      <c r="C6" s="28" t="s">
        <v>118</v>
      </c>
      <c r="D6" s="28" t="s">
        <v>522</v>
      </c>
      <c r="E6" s="28" t="s">
        <v>272</v>
      </c>
      <c r="F6" s="28" t="s">
        <v>523</v>
      </c>
      <c r="G6" s="30">
        <v>25000</v>
      </c>
      <c r="H6" s="30">
        <v>11563.38</v>
      </c>
      <c r="I6" s="10">
        <f t="shared" si="0"/>
        <v>0.46253519999999998</v>
      </c>
    </row>
    <row r="7" spans="1:9" ht="27" customHeight="1" x14ac:dyDescent="0.25">
      <c r="A7" s="7"/>
      <c r="B7" s="7" t="s">
        <v>274</v>
      </c>
      <c r="C7" s="7"/>
      <c r="D7" s="7"/>
      <c r="E7" s="7"/>
      <c r="F7" s="7" t="s">
        <v>275</v>
      </c>
      <c r="G7" s="31">
        <v>398529.58</v>
      </c>
      <c r="H7" s="31">
        <v>362199.58</v>
      </c>
      <c r="I7" s="10">
        <f t="shared" si="0"/>
        <v>0.90883989088087258</v>
      </c>
    </row>
    <row r="8" spans="1:9" ht="14.25" customHeight="1" x14ac:dyDescent="0.25">
      <c r="A8" s="28" t="s">
        <v>118</v>
      </c>
      <c r="B8" s="28" t="s">
        <v>118</v>
      </c>
      <c r="C8" s="28" t="s">
        <v>118</v>
      </c>
      <c r="D8" s="28" t="s">
        <v>526</v>
      </c>
      <c r="E8" s="28" t="s">
        <v>272</v>
      </c>
      <c r="F8" s="28" t="s">
        <v>527</v>
      </c>
      <c r="G8" s="30">
        <v>4500</v>
      </c>
      <c r="H8" s="30">
        <v>4500</v>
      </c>
      <c r="I8" s="10">
        <f t="shared" si="0"/>
        <v>1</v>
      </c>
    </row>
    <row r="9" spans="1:9" ht="14.25" customHeight="1" x14ac:dyDescent="0.25">
      <c r="A9" s="28" t="s">
        <v>118</v>
      </c>
      <c r="B9" s="28" t="s">
        <v>118</v>
      </c>
      <c r="C9" s="28" t="s">
        <v>118</v>
      </c>
      <c r="D9" s="28" t="s">
        <v>528</v>
      </c>
      <c r="E9" s="28" t="s">
        <v>272</v>
      </c>
      <c r="F9" s="28" t="s">
        <v>529</v>
      </c>
      <c r="G9" s="30">
        <v>773.55</v>
      </c>
      <c r="H9" s="30">
        <v>773.55</v>
      </c>
      <c r="I9" s="10">
        <f t="shared" si="0"/>
        <v>1</v>
      </c>
    </row>
    <row r="10" spans="1:9" ht="14.25" customHeight="1" x14ac:dyDescent="0.25">
      <c r="A10" s="28" t="s">
        <v>118</v>
      </c>
      <c r="B10" s="28" t="s">
        <v>118</v>
      </c>
      <c r="C10" s="28" t="s">
        <v>118</v>
      </c>
      <c r="D10" s="28" t="s">
        <v>530</v>
      </c>
      <c r="E10" s="28" t="s">
        <v>272</v>
      </c>
      <c r="F10" s="28" t="s">
        <v>531</v>
      </c>
      <c r="G10" s="30">
        <v>4.9000000000000004</v>
      </c>
      <c r="H10" s="30">
        <v>4.9000000000000004</v>
      </c>
      <c r="I10" s="10">
        <f t="shared" si="0"/>
        <v>1</v>
      </c>
    </row>
    <row r="11" spans="1:9" ht="14.25" customHeight="1" x14ac:dyDescent="0.25">
      <c r="A11" s="28" t="s">
        <v>118</v>
      </c>
      <c r="B11" s="28" t="s">
        <v>118</v>
      </c>
      <c r="C11" s="28" t="s">
        <v>118</v>
      </c>
      <c r="D11" s="28" t="s">
        <v>532</v>
      </c>
      <c r="E11" s="28" t="s">
        <v>272</v>
      </c>
      <c r="F11" s="28" t="s">
        <v>533</v>
      </c>
      <c r="G11" s="30">
        <v>72.52</v>
      </c>
      <c r="H11" s="30">
        <v>72.52</v>
      </c>
      <c r="I11" s="10">
        <f t="shared" si="0"/>
        <v>1</v>
      </c>
    </row>
    <row r="12" spans="1:9" ht="27" customHeight="1" x14ac:dyDescent="0.25">
      <c r="A12" s="28" t="s">
        <v>118</v>
      </c>
      <c r="B12" s="28" t="s">
        <v>118</v>
      </c>
      <c r="C12" s="28" t="s">
        <v>118</v>
      </c>
      <c r="D12" s="28" t="s">
        <v>518</v>
      </c>
      <c r="E12" s="28" t="s">
        <v>272</v>
      </c>
      <c r="F12" s="28" t="s">
        <v>519</v>
      </c>
      <c r="G12" s="30">
        <v>38080.980000000003</v>
      </c>
      <c r="H12" s="30">
        <v>1750.98</v>
      </c>
      <c r="I12" s="10">
        <f t="shared" si="0"/>
        <v>4.5980434327057756E-2</v>
      </c>
    </row>
    <row r="13" spans="1:9" ht="14.25" customHeight="1" x14ac:dyDescent="0.25">
      <c r="A13" s="28" t="s">
        <v>118</v>
      </c>
      <c r="B13" s="28" t="s">
        <v>118</v>
      </c>
      <c r="C13" s="28" t="s">
        <v>118</v>
      </c>
      <c r="D13" s="28" t="s">
        <v>534</v>
      </c>
      <c r="E13" s="28" t="s">
        <v>272</v>
      </c>
      <c r="F13" s="28" t="s">
        <v>535</v>
      </c>
      <c r="G13" s="30">
        <v>355097.63</v>
      </c>
      <c r="H13" s="30">
        <v>355097.63</v>
      </c>
      <c r="I13" s="10">
        <f t="shared" si="0"/>
        <v>1</v>
      </c>
    </row>
    <row r="14" spans="1:9" ht="14.25" customHeight="1" x14ac:dyDescent="0.25">
      <c r="A14" s="3" t="s">
        <v>292</v>
      </c>
      <c r="B14" s="3"/>
      <c r="C14" s="3"/>
      <c r="D14" s="3"/>
      <c r="E14" s="3"/>
      <c r="F14" s="3" t="s">
        <v>293</v>
      </c>
      <c r="G14" s="27">
        <v>200000</v>
      </c>
      <c r="H14" s="27">
        <v>86765.63</v>
      </c>
      <c r="I14" s="5">
        <f t="shared" si="0"/>
        <v>0.43382815000000002</v>
      </c>
    </row>
    <row r="15" spans="1:9" ht="14.25" customHeight="1" x14ac:dyDescent="0.25">
      <c r="A15" s="7"/>
      <c r="B15" s="7" t="s">
        <v>294</v>
      </c>
      <c r="C15" s="7"/>
      <c r="D15" s="7"/>
      <c r="E15" s="7"/>
      <c r="F15" s="7" t="s">
        <v>295</v>
      </c>
      <c r="G15" s="31">
        <v>200000</v>
      </c>
      <c r="H15" s="31">
        <v>86765.63</v>
      </c>
      <c r="I15" s="10">
        <f t="shared" si="0"/>
        <v>0.43382815000000002</v>
      </c>
    </row>
    <row r="16" spans="1:9" ht="14.25" customHeight="1" x14ac:dyDescent="0.25">
      <c r="A16" s="28" t="s">
        <v>118</v>
      </c>
      <c r="B16" s="28" t="s">
        <v>118</v>
      </c>
      <c r="C16" s="28" t="s">
        <v>118</v>
      </c>
      <c r="D16" s="28" t="s">
        <v>518</v>
      </c>
      <c r="E16" s="28" t="s">
        <v>272</v>
      </c>
      <c r="F16" s="28" t="s">
        <v>519</v>
      </c>
      <c r="G16" s="30">
        <v>200000</v>
      </c>
      <c r="H16" s="30">
        <v>86765.63</v>
      </c>
      <c r="I16" s="10">
        <f t="shared" si="0"/>
        <v>0.43382815000000002</v>
      </c>
    </row>
    <row r="17" spans="1:9" ht="27" customHeight="1" x14ac:dyDescent="0.25">
      <c r="A17" s="3" t="s">
        <v>298</v>
      </c>
      <c r="B17" s="3"/>
      <c r="C17" s="3"/>
      <c r="D17" s="3"/>
      <c r="E17" s="3"/>
      <c r="F17" s="3" t="s">
        <v>299</v>
      </c>
      <c r="G17" s="27">
        <v>415000</v>
      </c>
      <c r="H17" s="27">
        <v>238585.64</v>
      </c>
      <c r="I17" s="5">
        <f t="shared" si="0"/>
        <v>0.5749051566265061</v>
      </c>
    </row>
    <row r="18" spans="1:9" ht="27" customHeight="1" x14ac:dyDescent="0.25">
      <c r="A18" s="7"/>
      <c r="B18" s="7" t="s">
        <v>300</v>
      </c>
      <c r="C18" s="7"/>
      <c r="D18" s="7"/>
      <c r="E18" s="7"/>
      <c r="F18" s="7" t="s">
        <v>301</v>
      </c>
      <c r="G18" s="31">
        <v>48000</v>
      </c>
      <c r="H18" s="31">
        <v>29040.799999999999</v>
      </c>
      <c r="I18" s="10">
        <f t="shared" si="0"/>
        <v>0.60501666666666665</v>
      </c>
    </row>
    <row r="19" spans="1:9" ht="27" customHeight="1" x14ac:dyDescent="0.25">
      <c r="A19" s="28" t="s">
        <v>118</v>
      </c>
      <c r="B19" s="28" t="s">
        <v>118</v>
      </c>
      <c r="C19" s="28" t="s">
        <v>118</v>
      </c>
      <c r="D19" s="28" t="s">
        <v>518</v>
      </c>
      <c r="E19" s="28" t="s">
        <v>272</v>
      </c>
      <c r="F19" s="28" t="s">
        <v>519</v>
      </c>
      <c r="G19" s="30">
        <v>48000</v>
      </c>
      <c r="H19" s="30">
        <v>29040.799999999999</v>
      </c>
      <c r="I19" s="10">
        <f t="shared" si="0"/>
        <v>0.60501666666666665</v>
      </c>
    </row>
    <row r="20" spans="1:9" ht="27" customHeight="1" x14ac:dyDescent="0.25">
      <c r="A20" s="7"/>
      <c r="B20" s="7" t="s">
        <v>304</v>
      </c>
      <c r="C20" s="7"/>
      <c r="D20" s="7"/>
      <c r="E20" s="7"/>
      <c r="F20" s="7" t="s">
        <v>305</v>
      </c>
      <c r="G20" s="31">
        <v>340000</v>
      </c>
      <c r="H20" s="31">
        <v>200815.14</v>
      </c>
      <c r="I20" s="10">
        <f t="shared" si="0"/>
        <v>0.59063276470588244</v>
      </c>
    </row>
    <row r="21" spans="1:9" ht="14.25" customHeight="1" x14ac:dyDescent="0.25">
      <c r="A21" s="28" t="s">
        <v>118</v>
      </c>
      <c r="B21" s="28" t="s">
        <v>118</v>
      </c>
      <c r="C21" s="28" t="s">
        <v>118</v>
      </c>
      <c r="D21" s="28" t="s">
        <v>532</v>
      </c>
      <c r="E21" s="28" t="s">
        <v>272</v>
      </c>
      <c r="F21" s="28" t="s">
        <v>533</v>
      </c>
      <c r="G21" s="30">
        <v>20000</v>
      </c>
      <c r="H21" s="30">
        <v>12253.17</v>
      </c>
      <c r="I21" s="10">
        <f t="shared" si="0"/>
        <v>0.61265849999999999</v>
      </c>
    </row>
    <row r="22" spans="1:9" ht="14.25" customHeight="1" x14ac:dyDescent="0.25">
      <c r="A22" s="28" t="s">
        <v>118</v>
      </c>
      <c r="B22" s="28" t="s">
        <v>118</v>
      </c>
      <c r="C22" s="28" t="s">
        <v>118</v>
      </c>
      <c r="D22" s="28" t="s">
        <v>518</v>
      </c>
      <c r="E22" s="28" t="s">
        <v>272</v>
      </c>
      <c r="F22" s="28" t="s">
        <v>519</v>
      </c>
      <c r="G22" s="30">
        <v>320000</v>
      </c>
      <c r="H22" s="30">
        <v>188561.97</v>
      </c>
      <c r="I22" s="10">
        <f t="shared" si="0"/>
        <v>0.58925615625000005</v>
      </c>
    </row>
    <row r="23" spans="1:9" ht="27" customHeight="1" x14ac:dyDescent="0.25">
      <c r="A23" s="7"/>
      <c r="B23" s="7" t="s">
        <v>308</v>
      </c>
      <c r="C23" s="7"/>
      <c r="D23" s="7"/>
      <c r="E23" s="7"/>
      <c r="F23" s="7" t="s">
        <v>309</v>
      </c>
      <c r="G23" s="31">
        <v>27000</v>
      </c>
      <c r="H23" s="31">
        <v>8729.7000000000007</v>
      </c>
      <c r="I23" s="10">
        <f t="shared" si="0"/>
        <v>0.32332222222222223</v>
      </c>
    </row>
    <row r="24" spans="1:9" ht="27" customHeight="1" x14ac:dyDescent="0.25">
      <c r="A24" s="28" t="s">
        <v>118</v>
      </c>
      <c r="B24" s="28" t="s">
        <v>118</v>
      </c>
      <c r="C24" s="28" t="s">
        <v>118</v>
      </c>
      <c r="D24" s="28" t="s">
        <v>532</v>
      </c>
      <c r="E24" s="28" t="s">
        <v>272</v>
      </c>
      <c r="F24" s="28" t="s">
        <v>533</v>
      </c>
      <c r="G24" s="30">
        <v>7000</v>
      </c>
      <c r="H24" s="30">
        <v>3373.7</v>
      </c>
      <c r="I24" s="10">
        <f t="shared" si="0"/>
        <v>0.48195714285714281</v>
      </c>
    </row>
    <row r="25" spans="1:9" ht="14.25" customHeight="1" x14ac:dyDescent="0.25">
      <c r="A25" s="28" t="s">
        <v>118</v>
      </c>
      <c r="B25" s="28" t="s">
        <v>118</v>
      </c>
      <c r="C25" s="28" t="s">
        <v>118</v>
      </c>
      <c r="D25" s="28" t="s">
        <v>518</v>
      </c>
      <c r="E25" s="28" t="s">
        <v>272</v>
      </c>
      <c r="F25" s="28" t="s">
        <v>519</v>
      </c>
      <c r="G25" s="30">
        <v>20000</v>
      </c>
      <c r="H25" s="30">
        <v>5356</v>
      </c>
      <c r="I25" s="10">
        <f t="shared" si="0"/>
        <v>0.26779999999999998</v>
      </c>
    </row>
    <row r="26" spans="1:9" ht="27" customHeight="1" x14ac:dyDescent="0.25">
      <c r="A26" s="3" t="s">
        <v>321</v>
      </c>
      <c r="B26" s="3"/>
      <c r="C26" s="3"/>
      <c r="D26" s="3"/>
      <c r="E26" s="3"/>
      <c r="F26" s="3" t="s">
        <v>322</v>
      </c>
      <c r="G26" s="27">
        <v>443010</v>
      </c>
      <c r="H26" s="27">
        <v>186545.93</v>
      </c>
      <c r="I26" s="5">
        <f t="shared" si="0"/>
        <v>0.42108740209024625</v>
      </c>
    </row>
    <row r="27" spans="1:9" ht="27" customHeight="1" x14ac:dyDescent="0.25">
      <c r="A27" s="7"/>
      <c r="B27" s="7" t="s">
        <v>323</v>
      </c>
      <c r="C27" s="7"/>
      <c r="D27" s="7"/>
      <c r="E27" s="7"/>
      <c r="F27" s="7" t="s">
        <v>324</v>
      </c>
      <c r="G27" s="31">
        <v>414010</v>
      </c>
      <c r="H27" s="31">
        <v>180768.14</v>
      </c>
      <c r="I27" s="10">
        <f t="shared" si="0"/>
        <v>0.43662747276635833</v>
      </c>
    </row>
    <row r="28" spans="1:9" ht="27" customHeight="1" x14ac:dyDescent="0.25">
      <c r="A28" s="28" t="s">
        <v>118</v>
      </c>
      <c r="B28" s="28" t="s">
        <v>118</v>
      </c>
      <c r="C28" s="28" t="s">
        <v>118</v>
      </c>
      <c r="D28" s="28" t="s">
        <v>532</v>
      </c>
      <c r="E28" s="28" t="s">
        <v>272</v>
      </c>
      <c r="F28" s="28" t="s">
        <v>533</v>
      </c>
      <c r="G28" s="30">
        <v>21000</v>
      </c>
      <c r="H28" s="30">
        <v>18481.29</v>
      </c>
      <c r="I28" s="10">
        <f t="shared" si="0"/>
        <v>0.88006142857142866</v>
      </c>
    </row>
    <row r="29" spans="1:9" ht="27" customHeight="1" x14ac:dyDescent="0.25">
      <c r="A29" s="28" t="s">
        <v>118</v>
      </c>
      <c r="B29" s="28" t="s">
        <v>118</v>
      </c>
      <c r="C29" s="28" t="s">
        <v>118</v>
      </c>
      <c r="D29" s="28" t="s">
        <v>542</v>
      </c>
      <c r="E29" s="28" t="s">
        <v>272</v>
      </c>
      <c r="F29" s="28" t="s">
        <v>543</v>
      </c>
      <c r="G29" s="30">
        <v>24000</v>
      </c>
      <c r="H29" s="30">
        <v>14624.89</v>
      </c>
      <c r="I29" s="10">
        <f t="shared" si="0"/>
        <v>0.60937041666666669</v>
      </c>
    </row>
    <row r="30" spans="1:9" ht="14.25" customHeight="1" x14ac:dyDescent="0.25">
      <c r="A30" s="28" t="s">
        <v>118</v>
      </c>
      <c r="B30" s="28" t="s">
        <v>118</v>
      </c>
      <c r="C30" s="28" t="s">
        <v>118</v>
      </c>
      <c r="D30" s="28" t="s">
        <v>544</v>
      </c>
      <c r="E30" s="28" t="s">
        <v>272</v>
      </c>
      <c r="F30" s="28" t="s">
        <v>545</v>
      </c>
      <c r="G30" s="30">
        <v>6000</v>
      </c>
      <c r="H30" s="30">
        <v>2219.8200000000002</v>
      </c>
      <c r="I30" s="10">
        <f t="shared" si="0"/>
        <v>0.36997000000000002</v>
      </c>
    </row>
    <row r="31" spans="1:9" ht="27" customHeight="1" x14ac:dyDescent="0.25">
      <c r="A31" s="28" t="s">
        <v>118</v>
      </c>
      <c r="B31" s="28" t="s">
        <v>118</v>
      </c>
      <c r="C31" s="28" t="s">
        <v>118</v>
      </c>
      <c r="D31" s="28" t="s">
        <v>518</v>
      </c>
      <c r="E31" s="28" t="s">
        <v>272</v>
      </c>
      <c r="F31" s="28" t="s">
        <v>519</v>
      </c>
      <c r="G31" s="30">
        <v>161756</v>
      </c>
      <c r="H31" s="30">
        <v>32682.68</v>
      </c>
      <c r="I31" s="10">
        <f t="shared" si="0"/>
        <v>0.20204925937832291</v>
      </c>
    </row>
    <row r="32" spans="1:9" ht="14.25" customHeight="1" x14ac:dyDescent="0.25">
      <c r="A32" s="28" t="s">
        <v>118</v>
      </c>
      <c r="B32" s="28" t="s">
        <v>118</v>
      </c>
      <c r="C32" s="28" t="s">
        <v>118</v>
      </c>
      <c r="D32" s="28" t="s">
        <v>534</v>
      </c>
      <c r="E32" s="28" t="s">
        <v>272</v>
      </c>
      <c r="F32" s="28" t="s">
        <v>535</v>
      </c>
      <c r="G32" s="30">
        <v>10000</v>
      </c>
      <c r="H32" s="30">
        <v>9393.36</v>
      </c>
      <c r="I32" s="10">
        <f t="shared" si="0"/>
        <v>0.93933600000000006</v>
      </c>
    </row>
    <row r="33" spans="1:9" ht="27" customHeight="1" x14ac:dyDescent="0.25">
      <c r="A33" s="28" t="s">
        <v>118</v>
      </c>
      <c r="B33" s="28" t="s">
        <v>118</v>
      </c>
      <c r="C33" s="28" t="s">
        <v>118</v>
      </c>
      <c r="D33" s="28" t="s">
        <v>546</v>
      </c>
      <c r="E33" s="28" t="s">
        <v>272</v>
      </c>
      <c r="F33" s="28" t="s">
        <v>547</v>
      </c>
      <c r="G33" s="30">
        <v>19000</v>
      </c>
      <c r="H33" s="30">
        <v>9109</v>
      </c>
      <c r="I33" s="10">
        <f t="shared" si="0"/>
        <v>0.47942105263157897</v>
      </c>
    </row>
    <row r="34" spans="1:9" ht="14.25" customHeight="1" x14ac:dyDescent="0.25">
      <c r="A34" s="28" t="s">
        <v>118</v>
      </c>
      <c r="B34" s="28" t="s">
        <v>118</v>
      </c>
      <c r="C34" s="28" t="s">
        <v>118</v>
      </c>
      <c r="D34" s="28" t="s">
        <v>548</v>
      </c>
      <c r="E34" s="28" t="s">
        <v>272</v>
      </c>
      <c r="F34" s="28" t="s">
        <v>549</v>
      </c>
      <c r="G34" s="30">
        <v>10</v>
      </c>
      <c r="H34" s="30">
        <v>3</v>
      </c>
      <c r="I34" s="10">
        <f t="shared" si="0"/>
        <v>0.3</v>
      </c>
    </row>
    <row r="35" spans="1:9" ht="27" customHeight="1" x14ac:dyDescent="0.25">
      <c r="A35" s="28" t="s">
        <v>118</v>
      </c>
      <c r="B35" s="28" t="s">
        <v>118</v>
      </c>
      <c r="C35" s="28" t="s">
        <v>118</v>
      </c>
      <c r="D35" s="28" t="s">
        <v>550</v>
      </c>
      <c r="E35" s="28" t="s">
        <v>272</v>
      </c>
      <c r="F35" s="28" t="s">
        <v>551</v>
      </c>
      <c r="G35" s="30">
        <v>17000</v>
      </c>
      <c r="H35" s="30">
        <v>16401</v>
      </c>
      <c r="I35" s="10">
        <f t="shared" si="0"/>
        <v>0.96476470588235297</v>
      </c>
    </row>
    <row r="36" spans="1:9" ht="27" customHeight="1" x14ac:dyDescent="0.25">
      <c r="A36" s="28" t="s">
        <v>118</v>
      </c>
      <c r="B36" s="28" t="s">
        <v>118</v>
      </c>
      <c r="C36" s="28" t="s">
        <v>118</v>
      </c>
      <c r="D36" s="28" t="s">
        <v>552</v>
      </c>
      <c r="E36" s="28" t="s">
        <v>272</v>
      </c>
      <c r="F36" s="28" t="s">
        <v>553</v>
      </c>
      <c r="G36" s="30">
        <v>244</v>
      </c>
      <c r="H36" s="30">
        <v>235.1</v>
      </c>
      <c r="I36" s="10">
        <f t="shared" si="0"/>
        <v>0.96352459016393444</v>
      </c>
    </row>
    <row r="37" spans="1:9" ht="27" customHeight="1" x14ac:dyDescent="0.25">
      <c r="A37" s="28" t="s">
        <v>118</v>
      </c>
      <c r="B37" s="28" t="s">
        <v>118</v>
      </c>
      <c r="C37" s="28" t="s">
        <v>118</v>
      </c>
      <c r="D37" s="28" t="s">
        <v>554</v>
      </c>
      <c r="E37" s="28" t="s">
        <v>272</v>
      </c>
      <c r="F37" s="28" t="s">
        <v>555</v>
      </c>
      <c r="G37" s="30">
        <v>150000</v>
      </c>
      <c r="H37" s="30">
        <v>76765</v>
      </c>
      <c r="I37" s="10">
        <f t="shared" si="0"/>
        <v>0.5117666666666667</v>
      </c>
    </row>
    <row r="38" spans="1:9" ht="14.25" customHeight="1" x14ac:dyDescent="0.25">
      <c r="A38" s="28" t="s">
        <v>118</v>
      </c>
      <c r="B38" s="28" t="s">
        <v>118</v>
      </c>
      <c r="C38" s="28" t="s">
        <v>118</v>
      </c>
      <c r="D38" s="28" t="s">
        <v>556</v>
      </c>
      <c r="E38" s="28" t="s">
        <v>272</v>
      </c>
      <c r="F38" s="28" t="s">
        <v>557</v>
      </c>
      <c r="G38" s="30">
        <v>5000</v>
      </c>
      <c r="H38" s="30">
        <v>853</v>
      </c>
      <c r="I38" s="10">
        <f t="shared" si="0"/>
        <v>0.1706</v>
      </c>
    </row>
    <row r="39" spans="1:9" ht="27" customHeight="1" x14ac:dyDescent="0.25">
      <c r="A39" s="7"/>
      <c r="B39" s="7" t="s">
        <v>333</v>
      </c>
      <c r="C39" s="7"/>
      <c r="D39" s="7"/>
      <c r="E39" s="7"/>
      <c r="F39" s="7" t="s">
        <v>334</v>
      </c>
      <c r="G39" s="31">
        <v>29000</v>
      </c>
      <c r="H39" s="31">
        <v>5777.79</v>
      </c>
      <c r="I39" s="10">
        <f t="shared" si="0"/>
        <v>0.19923413793103448</v>
      </c>
    </row>
    <row r="40" spans="1:9" ht="14.25" customHeight="1" x14ac:dyDescent="0.25">
      <c r="A40" s="28" t="s">
        <v>118</v>
      </c>
      <c r="B40" s="28" t="s">
        <v>118</v>
      </c>
      <c r="C40" s="28" t="s">
        <v>118</v>
      </c>
      <c r="D40" s="28" t="s">
        <v>532</v>
      </c>
      <c r="E40" s="28" t="s">
        <v>272</v>
      </c>
      <c r="F40" s="28" t="s">
        <v>533</v>
      </c>
      <c r="G40" s="30">
        <v>2500</v>
      </c>
      <c r="H40" s="30">
        <v>0</v>
      </c>
      <c r="I40" s="10">
        <f t="shared" si="0"/>
        <v>0</v>
      </c>
    </row>
    <row r="41" spans="1:9" ht="27" customHeight="1" x14ac:dyDescent="0.25">
      <c r="A41" s="28" t="s">
        <v>118</v>
      </c>
      <c r="B41" s="28" t="s">
        <v>118</v>
      </c>
      <c r="C41" s="28" t="s">
        <v>118</v>
      </c>
      <c r="D41" s="28" t="s">
        <v>542</v>
      </c>
      <c r="E41" s="28" t="s">
        <v>272</v>
      </c>
      <c r="F41" s="28" t="s">
        <v>543</v>
      </c>
      <c r="G41" s="30">
        <v>9500</v>
      </c>
      <c r="H41" s="30">
        <v>4431.51</v>
      </c>
      <c r="I41" s="10">
        <f t="shared" si="0"/>
        <v>0.46647473684210528</v>
      </c>
    </row>
    <row r="42" spans="1:9" ht="14.25" customHeight="1" x14ac:dyDescent="0.25">
      <c r="A42" s="28" t="s">
        <v>118</v>
      </c>
      <c r="B42" s="28" t="s">
        <v>118</v>
      </c>
      <c r="C42" s="28" t="s">
        <v>118</v>
      </c>
      <c r="D42" s="28" t="s">
        <v>544</v>
      </c>
      <c r="E42" s="28" t="s">
        <v>272</v>
      </c>
      <c r="F42" s="28" t="s">
        <v>545</v>
      </c>
      <c r="G42" s="30">
        <v>10000</v>
      </c>
      <c r="H42" s="30">
        <v>0</v>
      </c>
      <c r="I42" s="10">
        <f t="shared" si="0"/>
        <v>0</v>
      </c>
    </row>
    <row r="43" spans="1:9" ht="27" customHeight="1" x14ac:dyDescent="0.25">
      <c r="A43" s="28" t="s">
        <v>118</v>
      </c>
      <c r="B43" s="28" t="s">
        <v>118</v>
      </c>
      <c r="C43" s="28" t="s">
        <v>118</v>
      </c>
      <c r="D43" s="28" t="s">
        <v>518</v>
      </c>
      <c r="E43" s="28" t="s">
        <v>272</v>
      </c>
      <c r="F43" s="28" t="s">
        <v>519</v>
      </c>
      <c r="G43" s="30">
        <v>7000</v>
      </c>
      <c r="H43" s="30">
        <v>1346.28</v>
      </c>
      <c r="I43" s="10">
        <f t="shared" si="0"/>
        <v>0.19232571428571429</v>
      </c>
    </row>
    <row r="44" spans="1:9" ht="27" customHeight="1" x14ac:dyDescent="0.25">
      <c r="A44" s="3" t="s">
        <v>335</v>
      </c>
      <c r="B44" s="3"/>
      <c r="C44" s="3"/>
      <c r="D44" s="3"/>
      <c r="E44" s="3"/>
      <c r="F44" s="3" t="s">
        <v>336</v>
      </c>
      <c r="G44" s="27">
        <v>227100</v>
      </c>
      <c r="H44" s="27">
        <v>83552.59</v>
      </c>
      <c r="I44" s="5">
        <f t="shared" si="0"/>
        <v>0.36791100836635843</v>
      </c>
    </row>
    <row r="45" spans="1:9" ht="27" customHeight="1" x14ac:dyDescent="0.25">
      <c r="A45" s="7"/>
      <c r="B45" s="7" t="s">
        <v>558</v>
      </c>
      <c r="C45" s="7"/>
      <c r="D45" s="7"/>
      <c r="E45" s="7"/>
      <c r="F45" s="7" t="s">
        <v>559</v>
      </c>
      <c r="G45" s="31">
        <v>124600</v>
      </c>
      <c r="H45" s="31">
        <v>27300</v>
      </c>
      <c r="I45" s="10">
        <f t="shared" si="0"/>
        <v>0.21910112359550563</v>
      </c>
    </row>
    <row r="46" spans="1:9" ht="27" customHeight="1" x14ac:dyDescent="0.25">
      <c r="A46" s="28" t="s">
        <v>118</v>
      </c>
      <c r="B46" s="28" t="s">
        <v>118</v>
      </c>
      <c r="C46" s="28" t="s">
        <v>118</v>
      </c>
      <c r="D46" s="28" t="s">
        <v>560</v>
      </c>
      <c r="E46" s="28" t="s">
        <v>272</v>
      </c>
      <c r="F46" s="28" t="s">
        <v>561</v>
      </c>
      <c r="G46" s="30">
        <v>7000</v>
      </c>
      <c r="H46" s="30">
        <v>4000</v>
      </c>
      <c r="I46" s="10">
        <f t="shared" si="0"/>
        <v>0.5714285714285714</v>
      </c>
    </row>
    <row r="47" spans="1:9" ht="14.25" customHeight="1" x14ac:dyDescent="0.25">
      <c r="A47" s="28" t="s">
        <v>118</v>
      </c>
      <c r="B47" s="28" t="s">
        <v>118</v>
      </c>
      <c r="C47" s="28" t="s">
        <v>118</v>
      </c>
      <c r="D47" s="28" t="s">
        <v>528</v>
      </c>
      <c r="E47" s="28" t="s">
        <v>272</v>
      </c>
      <c r="F47" s="28" t="s">
        <v>529</v>
      </c>
      <c r="G47" s="30">
        <v>600</v>
      </c>
      <c r="H47" s="30">
        <v>0</v>
      </c>
      <c r="I47" s="10">
        <f t="shared" si="0"/>
        <v>0</v>
      </c>
    </row>
    <row r="48" spans="1:9" ht="27" customHeight="1" x14ac:dyDescent="0.25">
      <c r="A48" s="28" t="s">
        <v>118</v>
      </c>
      <c r="B48" s="28" t="s">
        <v>118</v>
      </c>
      <c r="C48" s="28" t="s">
        <v>118</v>
      </c>
      <c r="D48" s="28" t="s">
        <v>518</v>
      </c>
      <c r="E48" s="28" t="s">
        <v>272</v>
      </c>
      <c r="F48" s="28" t="s">
        <v>519</v>
      </c>
      <c r="G48" s="30">
        <v>117000</v>
      </c>
      <c r="H48" s="30">
        <v>23300</v>
      </c>
      <c r="I48" s="10">
        <f t="shared" si="0"/>
        <v>0.19914529914529913</v>
      </c>
    </row>
    <row r="49" spans="1:9" ht="14.25" customHeight="1" x14ac:dyDescent="0.25">
      <c r="A49" s="7"/>
      <c r="B49" s="7" t="s">
        <v>562</v>
      </c>
      <c r="C49" s="7"/>
      <c r="D49" s="7"/>
      <c r="E49" s="7"/>
      <c r="F49" s="7" t="s">
        <v>563</v>
      </c>
      <c r="G49" s="31">
        <v>20000</v>
      </c>
      <c r="H49" s="31">
        <v>4500</v>
      </c>
      <c r="I49" s="10">
        <f t="shared" si="0"/>
        <v>0.22500000000000001</v>
      </c>
    </row>
    <row r="50" spans="1:9" ht="14.25" customHeight="1" x14ac:dyDescent="0.25">
      <c r="A50" s="28" t="s">
        <v>118</v>
      </c>
      <c r="B50" s="28" t="s">
        <v>118</v>
      </c>
      <c r="C50" s="28" t="s">
        <v>118</v>
      </c>
      <c r="D50" s="28" t="s">
        <v>518</v>
      </c>
      <c r="E50" s="28" t="s">
        <v>272</v>
      </c>
      <c r="F50" s="28" t="s">
        <v>519</v>
      </c>
      <c r="G50" s="30">
        <v>20000</v>
      </c>
      <c r="H50" s="30">
        <v>4500</v>
      </c>
      <c r="I50" s="10">
        <f t="shared" si="0"/>
        <v>0.22500000000000001</v>
      </c>
    </row>
    <row r="51" spans="1:9" ht="27" customHeight="1" x14ac:dyDescent="0.25">
      <c r="A51" s="7"/>
      <c r="B51" s="7" t="s">
        <v>337</v>
      </c>
      <c r="C51" s="7"/>
      <c r="D51" s="7"/>
      <c r="E51" s="7"/>
      <c r="F51" s="7" t="s">
        <v>338</v>
      </c>
      <c r="G51" s="31">
        <v>82500</v>
      </c>
      <c r="H51" s="31">
        <v>51752.59</v>
      </c>
      <c r="I51" s="10">
        <f t="shared" si="0"/>
        <v>0.6273041212121212</v>
      </c>
    </row>
    <row r="52" spans="1:9" ht="14.25" customHeight="1" x14ac:dyDescent="0.25">
      <c r="A52" s="28" t="s">
        <v>118</v>
      </c>
      <c r="B52" s="28" t="s">
        <v>118</v>
      </c>
      <c r="C52" s="28" t="s">
        <v>118</v>
      </c>
      <c r="D52" s="28" t="s">
        <v>532</v>
      </c>
      <c r="E52" s="28" t="s">
        <v>272</v>
      </c>
      <c r="F52" s="28" t="s">
        <v>533</v>
      </c>
      <c r="G52" s="30">
        <v>4000</v>
      </c>
      <c r="H52" s="30">
        <v>743.21</v>
      </c>
      <c r="I52" s="10">
        <f t="shared" si="0"/>
        <v>0.18580250000000001</v>
      </c>
    </row>
    <row r="53" spans="1:9" ht="27" customHeight="1" x14ac:dyDescent="0.25">
      <c r="A53" s="28" t="s">
        <v>118</v>
      </c>
      <c r="B53" s="28" t="s">
        <v>118</v>
      </c>
      <c r="C53" s="28" t="s">
        <v>118</v>
      </c>
      <c r="D53" s="28" t="s">
        <v>542</v>
      </c>
      <c r="E53" s="28" t="s">
        <v>272</v>
      </c>
      <c r="F53" s="28" t="s">
        <v>543</v>
      </c>
      <c r="G53" s="30">
        <v>1500</v>
      </c>
      <c r="H53" s="30">
        <v>269.23</v>
      </c>
      <c r="I53" s="10">
        <f t="shared" si="0"/>
        <v>0.17948666666666668</v>
      </c>
    </row>
    <row r="54" spans="1:9" ht="14.25" customHeight="1" x14ac:dyDescent="0.25">
      <c r="A54" s="28" t="s">
        <v>118</v>
      </c>
      <c r="B54" s="28" t="s">
        <v>118</v>
      </c>
      <c r="C54" s="28" t="s">
        <v>118</v>
      </c>
      <c r="D54" s="28" t="s">
        <v>544</v>
      </c>
      <c r="E54" s="28" t="s">
        <v>272</v>
      </c>
      <c r="F54" s="28" t="s">
        <v>545</v>
      </c>
      <c r="G54" s="30">
        <v>1000</v>
      </c>
      <c r="H54" s="30">
        <v>0</v>
      </c>
      <c r="I54" s="10">
        <f t="shared" si="0"/>
        <v>0</v>
      </c>
    </row>
    <row r="55" spans="1:9" ht="27" customHeight="1" x14ac:dyDescent="0.25">
      <c r="A55" s="28" t="s">
        <v>118</v>
      </c>
      <c r="B55" s="28" t="s">
        <v>118</v>
      </c>
      <c r="C55" s="28" t="s">
        <v>118</v>
      </c>
      <c r="D55" s="28" t="s">
        <v>518</v>
      </c>
      <c r="E55" s="28" t="s">
        <v>272</v>
      </c>
      <c r="F55" s="28" t="s">
        <v>519</v>
      </c>
      <c r="G55" s="30">
        <v>76000</v>
      </c>
      <c r="H55" s="30">
        <v>50740.15</v>
      </c>
      <c r="I55" s="10">
        <f t="shared" si="0"/>
        <v>0.66763355263157897</v>
      </c>
    </row>
    <row r="56" spans="1:9" ht="27" customHeight="1" x14ac:dyDescent="0.25">
      <c r="A56" s="3" t="s">
        <v>339</v>
      </c>
      <c r="B56" s="3"/>
      <c r="C56" s="3"/>
      <c r="D56" s="3"/>
      <c r="E56" s="3"/>
      <c r="F56" s="3" t="s">
        <v>340</v>
      </c>
      <c r="G56" s="27">
        <v>3322238.45</v>
      </c>
      <c r="H56" s="27">
        <v>1719868.33</v>
      </c>
      <c r="I56" s="5">
        <f t="shared" si="0"/>
        <v>0.51768359071276171</v>
      </c>
    </row>
    <row r="57" spans="1:9" ht="27" customHeight="1" x14ac:dyDescent="0.25">
      <c r="A57" s="7"/>
      <c r="B57" s="7" t="s">
        <v>341</v>
      </c>
      <c r="C57" s="7"/>
      <c r="D57" s="7"/>
      <c r="E57" s="7"/>
      <c r="F57" s="7" t="s">
        <v>342</v>
      </c>
      <c r="G57" s="31">
        <v>108759.85</v>
      </c>
      <c r="H57" s="31">
        <v>69016.69</v>
      </c>
      <c r="I57" s="10">
        <f t="shared" si="0"/>
        <v>0.63457875309684597</v>
      </c>
    </row>
    <row r="58" spans="1:9" ht="27" customHeight="1" x14ac:dyDescent="0.25">
      <c r="A58" s="28" t="s">
        <v>118</v>
      </c>
      <c r="B58" s="28" t="s">
        <v>118</v>
      </c>
      <c r="C58" s="28" t="s">
        <v>118</v>
      </c>
      <c r="D58" s="28" t="s">
        <v>526</v>
      </c>
      <c r="E58" s="28" t="s">
        <v>272</v>
      </c>
      <c r="F58" s="28" t="s">
        <v>527</v>
      </c>
      <c r="G58" s="30">
        <v>72026</v>
      </c>
      <c r="H58" s="30">
        <v>48432.57</v>
      </c>
      <c r="I58" s="10">
        <f t="shared" si="0"/>
        <v>0.67243176075306144</v>
      </c>
    </row>
    <row r="59" spans="1:9" ht="14.25" customHeight="1" x14ac:dyDescent="0.25">
      <c r="A59" s="28" t="s">
        <v>118</v>
      </c>
      <c r="B59" s="28" t="s">
        <v>118</v>
      </c>
      <c r="C59" s="28" t="s">
        <v>118</v>
      </c>
      <c r="D59" s="28" t="s">
        <v>566</v>
      </c>
      <c r="E59" s="28" t="s">
        <v>272</v>
      </c>
      <c r="F59" s="28" t="s">
        <v>567</v>
      </c>
      <c r="G59" s="30">
        <v>5085.72</v>
      </c>
      <c r="H59" s="30">
        <v>5085.72</v>
      </c>
      <c r="I59" s="10">
        <f t="shared" si="0"/>
        <v>1</v>
      </c>
    </row>
    <row r="60" spans="1:9" ht="27" customHeight="1" x14ac:dyDescent="0.25">
      <c r="A60" s="28" t="s">
        <v>118</v>
      </c>
      <c r="B60" s="28" t="s">
        <v>118</v>
      </c>
      <c r="C60" s="28" t="s">
        <v>118</v>
      </c>
      <c r="D60" s="28" t="s">
        <v>528</v>
      </c>
      <c r="E60" s="28" t="s">
        <v>272</v>
      </c>
      <c r="F60" s="28" t="s">
        <v>529</v>
      </c>
      <c r="G60" s="30">
        <v>12026</v>
      </c>
      <c r="H60" s="30">
        <v>7353.73</v>
      </c>
      <c r="I60" s="10">
        <f t="shared" si="0"/>
        <v>0.61148594711458504</v>
      </c>
    </row>
    <row r="61" spans="1:9" ht="27" customHeight="1" x14ac:dyDescent="0.25">
      <c r="A61" s="28" t="s">
        <v>118</v>
      </c>
      <c r="B61" s="28" t="s">
        <v>118</v>
      </c>
      <c r="C61" s="28" t="s">
        <v>118</v>
      </c>
      <c r="D61" s="28" t="s">
        <v>530</v>
      </c>
      <c r="E61" s="28" t="s">
        <v>272</v>
      </c>
      <c r="F61" s="28" t="s">
        <v>531</v>
      </c>
      <c r="G61" s="30">
        <v>1706</v>
      </c>
      <c r="H61" s="30">
        <v>1029.9100000000001</v>
      </c>
      <c r="I61" s="10">
        <f t="shared" si="0"/>
        <v>0.60369871043376322</v>
      </c>
    </row>
    <row r="62" spans="1:9" ht="14.25" customHeight="1" x14ac:dyDescent="0.25">
      <c r="A62" s="28" t="s">
        <v>118</v>
      </c>
      <c r="B62" s="28" t="s">
        <v>118</v>
      </c>
      <c r="C62" s="28" t="s">
        <v>118</v>
      </c>
      <c r="D62" s="28" t="s">
        <v>532</v>
      </c>
      <c r="E62" s="28" t="s">
        <v>272</v>
      </c>
      <c r="F62" s="28" t="s">
        <v>533</v>
      </c>
      <c r="G62" s="30">
        <v>4000</v>
      </c>
      <c r="H62" s="30">
        <v>203.2</v>
      </c>
      <c r="I62" s="10">
        <f t="shared" si="0"/>
        <v>5.0799999999999998E-2</v>
      </c>
    </row>
    <row r="63" spans="1:9" ht="14.25" customHeight="1" x14ac:dyDescent="0.25">
      <c r="A63" s="28" t="s">
        <v>118</v>
      </c>
      <c r="B63" s="28" t="s">
        <v>118</v>
      </c>
      <c r="C63" s="28" t="s">
        <v>118</v>
      </c>
      <c r="D63" s="28" t="s">
        <v>518</v>
      </c>
      <c r="E63" s="28" t="s">
        <v>272</v>
      </c>
      <c r="F63" s="28" t="s">
        <v>519</v>
      </c>
      <c r="G63" s="30">
        <v>10000</v>
      </c>
      <c r="H63" s="30">
        <v>5137.18</v>
      </c>
      <c r="I63" s="10">
        <f t="shared" si="0"/>
        <v>0.51371800000000001</v>
      </c>
    </row>
    <row r="64" spans="1:9" ht="27" customHeight="1" x14ac:dyDescent="0.25">
      <c r="A64" s="28" t="s">
        <v>118</v>
      </c>
      <c r="B64" s="28" t="s">
        <v>118</v>
      </c>
      <c r="C64" s="28" t="s">
        <v>118</v>
      </c>
      <c r="D64" s="28" t="s">
        <v>568</v>
      </c>
      <c r="E64" s="28" t="s">
        <v>272</v>
      </c>
      <c r="F64" s="28" t="s">
        <v>569</v>
      </c>
      <c r="G64" s="30">
        <v>700</v>
      </c>
      <c r="H64" s="30">
        <v>319.27999999999997</v>
      </c>
      <c r="I64" s="10">
        <f t="shared" si="0"/>
        <v>0.45611428571428569</v>
      </c>
    </row>
    <row r="65" spans="1:9" ht="27" customHeight="1" x14ac:dyDescent="0.25">
      <c r="A65" s="28" t="s">
        <v>118</v>
      </c>
      <c r="B65" s="28" t="s">
        <v>118</v>
      </c>
      <c r="C65" s="28" t="s">
        <v>118</v>
      </c>
      <c r="D65" s="28" t="s">
        <v>570</v>
      </c>
      <c r="E65" s="28" t="s">
        <v>272</v>
      </c>
      <c r="F65" s="28" t="s">
        <v>571</v>
      </c>
      <c r="G65" s="30">
        <v>1940.13</v>
      </c>
      <c r="H65" s="30">
        <v>1455.1</v>
      </c>
      <c r="I65" s="10">
        <f t="shared" si="0"/>
        <v>0.75000128857344606</v>
      </c>
    </row>
    <row r="66" spans="1:9" ht="14.25" customHeight="1" x14ac:dyDescent="0.25">
      <c r="A66" s="28" t="s">
        <v>118</v>
      </c>
      <c r="B66" s="28" t="s">
        <v>118</v>
      </c>
      <c r="C66" s="28" t="s">
        <v>118</v>
      </c>
      <c r="D66" s="28" t="s">
        <v>572</v>
      </c>
      <c r="E66" s="28" t="s">
        <v>272</v>
      </c>
      <c r="F66" s="28" t="s">
        <v>573</v>
      </c>
      <c r="G66" s="30">
        <v>500</v>
      </c>
      <c r="H66" s="30">
        <v>0</v>
      </c>
      <c r="I66" s="10">
        <f t="shared" ref="I66:I129" si="1">IF($G66=0,0,$H66/$G66)</f>
        <v>0</v>
      </c>
    </row>
    <row r="67" spans="1:9" ht="14.25" customHeight="1" x14ac:dyDescent="0.25">
      <c r="A67" s="28" t="s">
        <v>118</v>
      </c>
      <c r="B67" s="28" t="s">
        <v>118</v>
      </c>
      <c r="C67" s="28" t="s">
        <v>118</v>
      </c>
      <c r="D67" s="28" t="s">
        <v>574</v>
      </c>
      <c r="E67" s="28" t="s">
        <v>272</v>
      </c>
      <c r="F67" s="28" t="s">
        <v>575</v>
      </c>
      <c r="G67" s="30">
        <v>776</v>
      </c>
      <c r="H67" s="30">
        <v>0</v>
      </c>
      <c r="I67" s="10">
        <f t="shared" si="1"/>
        <v>0</v>
      </c>
    </row>
    <row r="68" spans="1:9" ht="27" customHeight="1" x14ac:dyDescent="0.25">
      <c r="A68" s="7"/>
      <c r="B68" s="7" t="s">
        <v>576</v>
      </c>
      <c r="C68" s="7"/>
      <c r="D68" s="7"/>
      <c r="E68" s="7"/>
      <c r="F68" s="7" t="s">
        <v>577</v>
      </c>
      <c r="G68" s="31">
        <v>172300</v>
      </c>
      <c r="H68" s="31">
        <v>81125.94</v>
      </c>
      <c r="I68" s="10">
        <f t="shared" si="1"/>
        <v>0.47084120719674988</v>
      </c>
    </row>
    <row r="69" spans="1:9" ht="27" customHeight="1" x14ac:dyDescent="0.25">
      <c r="A69" s="28" t="s">
        <v>118</v>
      </c>
      <c r="B69" s="28" t="s">
        <v>118</v>
      </c>
      <c r="C69" s="28" t="s">
        <v>118</v>
      </c>
      <c r="D69" s="28" t="s">
        <v>560</v>
      </c>
      <c r="E69" s="28" t="s">
        <v>272</v>
      </c>
      <c r="F69" s="28" t="s">
        <v>561</v>
      </c>
      <c r="G69" s="30">
        <v>160800</v>
      </c>
      <c r="H69" s="30">
        <v>78450</v>
      </c>
      <c r="I69" s="10">
        <f t="shared" si="1"/>
        <v>0.48787313432835822</v>
      </c>
    </row>
    <row r="70" spans="1:9" ht="14.25" customHeight="1" x14ac:dyDescent="0.25">
      <c r="A70" s="28" t="s">
        <v>118</v>
      </c>
      <c r="B70" s="28" t="s">
        <v>118</v>
      </c>
      <c r="C70" s="28" t="s">
        <v>118</v>
      </c>
      <c r="D70" s="28" t="s">
        <v>532</v>
      </c>
      <c r="E70" s="28" t="s">
        <v>272</v>
      </c>
      <c r="F70" s="28" t="s">
        <v>533</v>
      </c>
      <c r="G70" s="30">
        <v>500</v>
      </c>
      <c r="H70" s="30">
        <v>396.34</v>
      </c>
      <c r="I70" s="10">
        <f t="shared" si="1"/>
        <v>0.79267999999999994</v>
      </c>
    </row>
    <row r="71" spans="1:9" ht="14.25" customHeight="1" x14ac:dyDescent="0.25">
      <c r="A71" s="28" t="s">
        <v>118</v>
      </c>
      <c r="B71" s="28" t="s">
        <v>118</v>
      </c>
      <c r="C71" s="28" t="s">
        <v>118</v>
      </c>
      <c r="D71" s="28" t="s">
        <v>578</v>
      </c>
      <c r="E71" s="28" t="s">
        <v>272</v>
      </c>
      <c r="F71" s="28" t="s">
        <v>579</v>
      </c>
      <c r="G71" s="30">
        <v>1000</v>
      </c>
      <c r="H71" s="30">
        <v>65.599999999999994</v>
      </c>
      <c r="I71" s="10">
        <f t="shared" si="1"/>
        <v>6.5599999999999992E-2</v>
      </c>
    </row>
    <row r="72" spans="1:9" ht="14.25" customHeight="1" x14ac:dyDescent="0.25">
      <c r="A72" s="28" t="s">
        <v>118</v>
      </c>
      <c r="B72" s="28" t="s">
        <v>118</v>
      </c>
      <c r="C72" s="28" t="s">
        <v>118</v>
      </c>
      <c r="D72" s="28" t="s">
        <v>518</v>
      </c>
      <c r="E72" s="28" t="s">
        <v>272</v>
      </c>
      <c r="F72" s="28" t="s">
        <v>519</v>
      </c>
      <c r="G72" s="30">
        <v>10000</v>
      </c>
      <c r="H72" s="30">
        <v>2214</v>
      </c>
      <c r="I72" s="10">
        <f t="shared" si="1"/>
        <v>0.22140000000000001</v>
      </c>
    </row>
    <row r="73" spans="1:9" ht="27" customHeight="1" x14ac:dyDescent="0.25">
      <c r="A73" s="7"/>
      <c r="B73" s="7" t="s">
        <v>345</v>
      </c>
      <c r="C73" s="7"/>
      <c r="D73" s="7"/>
      <c r="E73" s="7"/>
      <c r="F73" s="7" t="s">
        <v>346</v>
      </c>
      <c r="G73" s="31">
        <v>2608038.81</v>
      </c>
      <c r="H73" s="31">
        <v>1378754.37</v>
      </c>
      <c r="I73" s="10">
        <f t="shared" si="1"/>
        <v>0.52865561843383768</v>
      </c>
    </row>
    <row r="74" spans="1:9" ht="14.25" customHeight="1" x14ac:dyDescent="0.25">
      <c r="A74" s="28" t="s">
        <v>118</v>
      </c>
      <c r="B74" s="28" t="s">
        <v>118</v>
      </c>
      <c r="C74" s="28" t="s">
        <v>118</v>
      </c>
      <c r="D74" s="28" t="s">
        <v>580</v>
      </c>
      <c r="E74" s="28" t="s">
        <v>272</v>
      </c>
      <c r="F74" s="28" t="s">
        <v>581</v>
      </c>
      <c r="G74" s="30">
        <v>5000</v>
      </c>
      <c r="H74" s="30">
        <v>0</v>
      </c>
      <c r="I74" s="10">
        <f t="shared" si="1"/>
        <v>0</v>
      </c>
    </row>
    <row r="75" spans="1:9" ht="27" customHeight="1" x14ac:dyDescent="0.25">
      <c r="A75" s="28" t="s">
        <v>118</v>
      </c>
      <c r="B75" s="28" t="s">
        <v>118</v>
      </c>
      <c r="C75" s="28" t="s">
        <v>118</v>
      </c>
      <c r="D75" s="28" t="s">
        <v>526</v>
      </c>
      <c r="E75" s="28" t="s">
        <v>272</v>
      </c>
      <c r="F75" s="28" t="s">
        <v>527</v>
      </c>
      <c r="G75" s="30">
        <v>1615000</v>
      </c>
      <c r="H75" s="30">
        <v>821678.71</v>
      </c>
      <c r="I75" s="10">
        <f t="shared" si="1"/>
        <v>0.50877938699690395</v>
      </c>
    </row>
    <row r="76" spans="1:9" ht="14.25" customHeight="1" x14ac:dyDescent="0.25">
      <c r="A76" s="28" t="s">
        <v>118</v>
      </c>
      <c r="B76" s="28" t="s">
        <v>118</v>
      </c>
      <c r="C76" s="28" t="s">
        <v>118</v>
      </c>
      <c r="D76" s="28" t="s">
        <v>566</v>
      </c>
      <c r="E76" s="28" t="s">
        <v>272</v>
      </c>
      <c r="F76" s="28" t="s">
        <v>567</v>
      </c>
      <c r="G76" s="30">
        <v>87817.18</v>
      </c>
      <c r="H76" s="30">
        <v>87817.18</v>
      </c>
      <c r="I76" s="10">
        <f t="shared" si="1"/>
        <v>1</v>
      </c>
    </row>
    <row r="77" spans="1:9" ht="27" customHeight="1" x14ac:dyDescent="0.25">
      <c r="A77" s="28" t="s">
        <v>118</v>
      </c>
      <c r="B77" s="28" t="s">
        <v>118</v>
      </c>
      <c r="C77" s="28" t="s">
        <v>118</v>
      </c>
      <c r="D77" s="28" t="s">
        <v>528</v>
      </c>
      <c r="E77" s="28" t="s">
        <v>272</v>
      </c>
      <c r="F77" s="28" t="s">
        <v>529</v>
      </c>
      <c r="G77" s="30">
        <v>277013</v>
      </c>
      <c r="H77" s="30">
        <v>123176.05</v>
      </c>
      <c r="I77" s="10">
        <f t="shared" si="1"/>
        <v>0.44465801243984943</v>
      </c>
    </row>
    <row r="78" spans="1:9" ht="27" customHeight="1" x14ac:dyDescent="0.25">
      <c r="A78" s="28" t="s">
        <v>118</v>
      </c>
      <c r="B78" s="28" t="s">
        <v>118</v>
      </c>
      <c r="C78" s="28" t="s">
        <v>118</v>
      </c>
      <c r="D78" s="28" t="s">
        <v>530</v>
      </c>
      <c r="E78" s="28" t="s">
        <v>272</v>
      </c>
      <c r="F78" s="28" t="s">
        <v>531</v>
      </c>
      <c r="G78" s="30">
        <v>39276</v>
      </c>
      <c r="H78" s="30">
        <v>14422.36</v>
      </c>
      <c r="I78" s="10">
        <f t="shared" si="1"/>
        <v>0.36720541806701296</v>
      </c>
    </row>
    <row r="79" spans="1:9" ht="14.25" customHeight="1" x14ac:dyDescent="0.25">
      <c r="A79" s="28" t="s">
        <v>118</v>
      </c>
      <c r="B79" s="28" t="s">
        <v>118</v>
      </c>
      <c r="C79" s="28" t="s">
        <v>118</v>
      </c>
      <c r="D79" s="28" t="s">
        <v>582</v>
      </c>
      <c r="E79" s="28" t="s">
        <v>272</v>
      </c>
      <c r="F79" s="28" t="s">
        <v>583</v>
      </c>
      <c r="G79" s="30">
        <v>50000</v>
      </c>
      <c r="H79" s="30">
        <v>26600</v>
      </c>
      <c r="I79" s="10">
        <f t="shared" si="1"/>
        <v>0.53200000000000003</v>
      </c>
    </row>
    <row r="80" spans="1:9" ht="14.25" customHeight="1" x14ac:dyDescent="0.25">
      <c r="A80" s="28" t="s">
        <v>118</v>
      </c>
      <c r="B80" s="28" t="s">
        <v>118</v>
      </c>
      <c r="C80" s="28" t="s">
        <v>118</v>
      </c>
      <c r="D80" s="28" t="s">
        <v>584</v>
      </c>
      <c r="E80" s="28" t="s">
        <v>272</v>
      </c>
      <c r="F80" s="28" t="s">
        <v>585</v>
      </c>
      <c r="G80" s="30">
        <v>1200</v>
      </c>
      <c r="H80" s="30">
        <v>0</v>
      </c>
      <c r="I80" s="10">
        <f t="shared" si="1"/>
        <v>0</v>
      </c>
    </row>
    <row r="81" spans="1:9" ht="14.25" customHeight="1" x14ac:dyDescent="0.25">
      <c r="A81" s="28" t="s">
        <v>118</v>
      </c>
      <c r="B81" s="28" t="s">
        <v>118</v>
      </c>
      <c r="C81" s="28" t="s">
        <v>118</v>
      </c>
      <c r="D81" s="28" t="s">
        <v>586</v>
      </c>
      <c r="E81" s="28" t="s">
        <v>272</v>
      </c>
      <c r="F81" s="28" t="s">
        <v>587</v>
      </c>
      <c r="G81" s="30">
        <v>3000</v>
      </c>
      <c r="H81" s="30">
        <v>0</v>
      </c>
      <c r="I81" s="10">
        <f t="shared" si="1"/>
        <v>0</v>
      </c>
    </row>
    <row r="82" spans="1:9" ht="27" customHeight="1" x14ac:dyDescent="0.25">
      <c r="A82" s="28" t="s">
        <v>118</v>
      </c>
      <c r="B82" s="28" t="s">
        <v>118</v>
      </c>
      <c r="C82" s="28" t="s">
        <v>118</v>
      </c>
      <c r="D82" s="28" t="s">
        <v>532</v>
      </c>
      <c r="E82" s="28" t="s">
        <v>272</v>
      </c>
      <c r="F82" s="28" t="s">
        <v>533</v>
      </c>
      <c r="G82" s="30">
        <v>75088.960000000006</v>
      </c>
      <c r="H82" s="30">
        <v>27655.34</v>
      </c>
      <c r="I82" s="10">
        <f t="shared" si="1"/>
        <v>0.36830101255897002</v>
      </c>
    </row>
    <row r="83" spans="1:9" ht="27" customHeight="1" x14ac:dyDescent="0.25">
      <c r="A83" s="28" t="s">
        <v>118</v>
      </c>
      <c r="B83" s="28" t="s">
        <v>118</v>
      </c>
      <c r="C83" s="28" t="s">
        <v>118</v>
      </c>
      <c r="D83" s="28" t="s">
        <v>532</v>
      </c>
      <c r="E83" s="28" t="s">
        <v>116</v>
      </c>
      <c r="F83" s="28" t="s">
        <v>533</v>
      </c>
      <c r="G83" s="30">
        <v>100792</v>
      </c>
      <c r="H83" s="30">
        <v>66993.06</v>
      </c>
      <c r="I83" s="10">
        <f t="shared" si="1"/>
        <v>0.66466644178109369</v>
      </c>
    </row>
    <row r="84" spans="1:9" ht="14.25" customHeight="1" x14ac:dyDescent="0.25">
      <c r="A84" s="28" t="s">
        <v>118</v>
      </c>
      <c r="B84" s="28" t="s">
        <v>118</v>
      </c>
      <c r="C84" s="28" t="s">
        <v>118</v>
      </c>
      <c r="D84" s="28" t="s">
        <v>578</v>
      </c>
      <c r="E84" s="28" t="s">
        <v>272</v>
      </c>
      <c r="F84" s="28" t="s">
        <v>579</v>
      </c>
      <c r="G84" s="30">
        <v>2500</v>
      </c>
      <c r="H84" s="30">
        <v>1835.23</v>
      </c>
      <c r="I84" s="10">
        <f t="shared" si="1"/>
        <v>0.73409199999999997</v>
      </c>
    </row>
    <row r="85" spans="1:9" ht="27" customHeight="1" x14ac:dyDescent="0.25">
      <c r="A85" s="28" t="s">
        <v>118</v>
      </c>
      <c r="B85" s="28" t="s">
        <v>118</v>
      </c>
      <c r="C85" s="28" t="s">
        <v>118</v>
      </c>
      <c r="D85" s="28" t="s">
        <v>542</v>
      </c>
      <c r="E85" s="28" t="s">
        <v>272</v>
      </c>
      <c r="F85" s="28" t="s">
        <v>543</v>
      </c>
      <c r="G85" s="30">
        <v>56000</v>
      </c>
      <c r="H85" s="30">
        <v>31150.86</v>
      </c>
      <c r="I85" s="10">
        <f t="shared" si="1"/>
        <v>0.55626535714285719</v>
      </c>
    </row>
    <row r="86" spans="1:9" ht="27" customHeight="1" x14ac:dyDescent="0.25">
      <c r="A86" s="28" t="s">
        <v>118</v>
      </c>
      <c r="B86" s="28" t="s">
        <v>118</v>
      </c>
      <c r="C86" s="28" t="s">
        <v>118</v>
      </c>
      <c r="D86" s="28" t="s">
        <v>544</v>
      </c>
      <c r="E86" s="28" t="s">
        <v>272</v>
      </c>
      <c r="F86" s="28" t="s">
        <v>545</v>
      </c>
      <c r="G86" s="30">
        <v>1300</v>
      </c>
      <c r="H86" s="30">
        <v>123</v>
      </c>
      <c r="I86" s="10">
        <f t="shared" si="1"/>
        <v>9.4615384615384615E-2</v>
      </c>
    </row>
    <row r="87" spans="1:9" ht="27" customHeight="1" x14ac:dyDescent="0.25">
      <c r="A87" s="28" t="s">
        <v>118</v>
      </c>
      <c r="B87" s="28" t="s">
        <v>118</v>
      </c>
      <c r="C87" s="28" t="s">
        <v>118</v>
      </c>
      <c r="D87" s="28" t="s">
        <v>588</v>
      </c>
      <c r="E87" s="28" t="s">
        <v>272</v>
      </c>
      <c r="F87" s="28" t="s">
        <v>589</v>
      </c>
      <c r="G87" s="30">
        <v>3000</v>
      </c>
      <c r="H87" s="30">
        <v>2049.88</v>
      </c>
      <c r="I87" s="10">
        <f t="shared" si="1"/>
        <v>0.68329333333333342</v>
      </c>
    </row>
    <row r="88" spans="1:9" ht="27" customHeight="1" x14ac:dyDescent="0.25">
      <c r="A88" s="28" t="s">
        <v>118</v>
      </c>
      <c r="B88" s="28" t="s">
        <v>118</v>
      </c>
      <c r="C88" s="28" t="s">
        <v>118</v>
      </c>
      <c r="D88" s="28" t="s">
        <v>518</v>
      </c>
      <c r="E88" s="28" t="s">
        <v>272</v>
      </c>
      <c r="F88" s="28" t="s">
        <v>519</v>
      </c>
      <c r="G88" s="30">
        <v>176841.54</v>
      </c>
      <c r="H88" s="30">
        <v>118671.79</v>
      </c>
      <c r="I88" s="10">
        <f t="shared" si="1"/>
        <v>0.67106286226641088</v>
      </c>
    </row>
    <row r="89" spans="1:9" ht="27" customHeight="1" x14ac:dyDescent="0.25">
      <c r="A89" s="28" t="s">
        <v>118</v>
      </c>
      <c r="B89" s="28" t="s">
        <v>118</v>
      </c>
      <c r="C89" s="28" t="s">
        <v>118</v>
      </c>
      <c r="D89" s="28" t="s">
        <v>518</v>
      </c>
      <c r="E89" s="28" t="s">
        <v>116</v>
      </c>
      <c r="F89" s="28" t="s">
        <v>519</v>
      </c>
      <c r="G89" s="30">
        <v>17531</v>
      </c>
      <c r="H89" s="30">
        <v>5535</v>
      </c>
      <c r="I89" s="10">
        <f t="shared" si="1"/>
        <v>0.3157264274713365</v>
      </c>
    </row>
    <row r="90" spans="1:9" ht="27" customHeight="1" x14ac:dyDescent="0.25">
      <c r="A90" s="28" t="s">
        <v>118</v>
      </c>
      <c r="B90" s="28" t="s">
        <v>118</v>
      </c>
      <c r="C90" s="28" t="s">
        <v>118</v>
      </c>
      <c r="D90" s="28" t="s">
        <v>568</v>
      </c>
      <c r="E90" s="28" t="s">
        <v>272</v>
      </c>
      <c r="F90" s="28" t="s">
        <v>569</v>
      </c>
      <c r="G90" s="30">
        <v>13000</v>
      </c>
      <c r="H90" s="30">
        <v>7663.55</v>
      </c>
      <c r="I90" s="10">
        <f t="shared" si="1"/>
        <v>0.58950384615384621</v>
      </c>
    </row>
    <row r="91" spans="1:9" ht="27" customHeight="1" x14ac:dyDescent="0.25">
      <c r="A91" s="28" t="s">
        <v>118</v>
      </c>
      <c r="B91" s="28" t="s">
        <v>118</v>
      </c>
      <c r="C91" s="28" t="s">
        <v>118</v>
      </c>
      <c r="D91" s="28" t="s">
        <v>590</v>
      </c>
      <c r="E91" s="28" t="s">
        <v>272</v>
      </c>
      <c r="F91" s="28" t="s">
        <v>591</v>
      </c>
      <c r="G91" s="30">
        <v>7000</v>
      </c>
      <c r="H91" s="30">
        <v>2991.76</v>
      </c>
      <c r="I91" s="10">
        <f t="shared" si="1"/>
        <v>0.42739428571428573</v>
      </c>
    </row>
    <row r="92" spans="1:9" ht="14.25" customHeight="1" x14ac:dyDescent="0.25">
      <c r="A92" s="28" t="s">
        <v>118</v>
      </c>
      <c r="B92" s="28" t="s">
        <v>118</v>
      </c>
      <c r="C92" s="28" t="s">
        <v>118</v>
      </c>
      <c r="D92" s="28" t="s">
        <v>592</v>
      </c>
      <c r="E92" s="28" t="s">
        <v>272</v>
      </c>
      <c r="F92" s="28" t="s">
        <v>593</v>
      </c>
      <c r="G92" s="30">
        <v>1000</v>
      </c>
      <c r="H92" s="30">
        <v>0</v>
      </c>
      <c r="I92" s="10">
        <f t="shared" si="1"/>
        <v>0</v>
      </c>
    </row>
    <row r="93" spans="1:9" ht="14.25" customHeight="1" x14ac:dyDescent="0.25">
      <c r="A93" s="28" t="s">
        <v>118</v>
      </c>
      <c r="B93" s="28" t="s">
        <v>118</v>
      </c>
      <c r="C93" s="28" t="s">
        <v>118</v>
      </c>
      <c r="D93" s="28" t="s">
        <v>534</v>
      </c>
      <c r="E93" s="28" t="s">
        <v>272</v>
      </c>
      <c r="F93" s="28" t="s">
        <v>535</v>
      </c>
      <c r="G93" s="30">
        <v>5000</v>
      </c>
      <c r="H93" s="30">
        <v>2976.09</v>
      </c>
      <c r="I93" s="10">
        <f t="shared" si="1"/>
        <v>0.59521800000000002</v>
      </c>
    </row>
    <row r="94" spans="1:9" ht="14.25" customHeight="1" x14ac:dyDescent="0.25">
      <c r="A94" s="28" t="s">
        <v>118</v>
      </c>
      <c r="B94" s="28" t="s">
        <v>118</v>
      </c>
      <c r="C94" s="28" t="s">
        <v>118</v>
      </c>
      <c r="D94" s="28" t="s">
        <v>570</v>
      </c>
      <c r="E94" s="28" t="s">
        <v>272</v>
      </c>
      <c r="F94" s="28" t="s">
        <v>571</v>
      </c>
      <c r="G94" s="30">
        <v>35476.68</v>
      </c>
      <c r="H94" s="30">
        <v>26607.51</v>
      </c>
      <c r="I94" s="10">
        <f t="shared" si="1"/>
        <v>0.75</v>
      </c>
    </row>
    <row r="95" spans="1:9" ht="14.25" customHeight="1" x14ac:dyDescent="0.25">
      <c r="A95" s="28" t="s">
        <v>118</v>
      </c>
      <c r="B95" s="28" t="s">
        <v>118</v>
      </c>
      <c r="C95" s="28" t="s">
        <v>118</v>
      </c>
      <c r="D95" s="28" t="s">
        <v>556</v>
      </c>
      <c r="E95" s="28" t="s">
        <v>272</v>
      </c>
      <c r="F95" s="28" t="s">
        <v>557</v>
      </c>
      <c r="G95" s="30">
        <v>200</v>
      </c>
      <c r="H95" s="30">
        <v>52</v>
      </c>
      <c r="I95" s="10">
        <f t="shared" si="1"/>
        <v>0.26</v>
      </c>
    </row>
    <row r="96" spans="1:9" ht="14.25" customHeight="1" x14ac:dyDescent="0.25">
      <c r="A96" s="28" t="s">
        <v>118</v>
      </c>
      <c r="B96" s="28" t="s">
        <v>118</v>
      </c>
      <c r="C96" s="28" t="s">
        <v>118</v>
      </c>
      <c r="D96" s="28" t="s">
        <v>572</v>
      </c>
      <c r="E96" s="28" t="s">
        <v>272</v>
      </c>
      <c r="F96" s="28" t="s">
        <v>573</v>
      </c>
      <c r="G96" s="30">
        <v>10000</v>
      </c>
      <c r="H96" s="30">
        <v>8555</v>
      </c>
      <c r="I96" s="10">
        <f t="shared" si="1"/>
        <v>0.85550000000000004</v>
      </c>
    </row>
    <row r="97" spans="1:9" ht="27" customHeight="1" x14ac:dyDescent="0.25">
      <c r="A97" s="28" t="s">
        <v>118</v>
      </c>
      <c r="B97" s="28" t="s">
        <v>118</v>
      </c>
      <c r="C97" s="28" t="s">
        <v>118</v>
      </c>
      <c r="D97" s="28" t="s">
        <v>572</v>
      </c>
      <c r="E97" s="28" t="s">
        <v>116</v>
      </c>
      <c r="F97" s="28" t="s">
        <v>573</v>
      </c>
      <c r="G97" s="30">
        <v>10002.450000000001</v>
      </c>
      <c r="H97" s="30">
        <v>2200</v>
      </c>
      <c r="I97" s="10">
        <f t="shared" si="1"/>
        <v>0.21994611320226543</v>
      </c>
    </row>
    <row r="98" spans="1:9" ht="14.25" customHeight="1" x14ac:dyDescent="0.25">
      <c r="A98" s="28" t="s">
        <v>118</v>
      </c>
      <c r="B98" s="28" t="s">
        <v>118</v>
      </c>
      <c r="C98" s="28" t="s">
        <v>118</v>
      </c>
      <c r="D98" s="28" t="s">
        <v>574</v>
      </c>
      <c r="E98" s="28" t="s">
        <v>272</v>
      </c>
      <c r="F98" s="28" t="s">
        <v>575</v>
      </c>
      <c r="G98" s="30">
        <v>15000</v>
      </c>
      <c r="H98" s="30">
        <v>0</v>
      </c>
      <c r="I98" s="10">
        <f t="shared" si="1"/>
        <v>0</v>
      </c>
    </row>
    <row r="99" spans="1:9" ht="27" customHeight="1" x14ac:dyDescent="0.25">
      <c r="A99" s="7"/>
      <c r="B99" s="7" t="s">
        <v>594</v>
      </c>
      <c r="C99" s="7"/>
      <c r="D99" s="7"/>
      <c r="E99" s="7"/>
      <c r="F99" s="7" t="s">
        <v>595</v>
      </c>
      <c r="G99" s="31">
        <v>56000</v>
      </c>
      <c r="H99" s="31">
        <v>26871.360000000001</v>
      </c>
      <c r="I99" s="10">
        <f t="shared" si="1"/>
        <v>0.47984571428571432</v>
      </c>
    </row>
    <row r="100" spans="1:9" ht="27" customHeight="1" x14ac:dyDescent="0.25">
      <c r="A100" s="28" t="s">
        <v>118</v>
      </c>
      <c r="B100" s="28" t="s">
        <v>118</v>
      </c>
      <c r="C100" s="28" t="s">
        <v>118</v>
      </c>
      <c r="D100" s="28" t="s">
        <v>586</v>
      </c>
      <c r="E100" s="28" t="s">
        <v>272</v>
      </c>
      <c r="F100" s="28" t="s">
        <v>587</v>
      </c>
      <c r="G100" s="30">
        <v>3100</v>
      </c>
      <c r="H100" s="30">
        <v>3061.81</v>
      </c>
      <c r="I100" s="10">
        <f t="shared" si="1"/>
        <v>0.98768064516129028</v>
      </c>
    </row>
    <row r="101" spans="1:9" ht="27" customHeight="1" x14ac:dyDescent="0.25">
      <c r="A101" s="28" t="s">
        <v>118</v>
      </c>
      <c r="B101" s="28" t="s">
        <v>118</v>
      </c>
      <c r="C101" s="28" t="s">
        <v>118</v>
      </c>
      <c r="D101" s="28" t="s">
        <v>532</v>
      </c>
      <c r="E101" s="28" t="s">
        <v>272</v>
      </c>
      <c r="F101" s="28" t="s">
        <v>533</v>
      </c>
      <c r="G101" s="30">
        <v>4900</v>
      </c>
      <c r="H101" s="30">
        <v>488.87</v>
      </c>
      <c r="I101" s="10">
        <f t="shared" si="1"/>
        <v>9.9769387755102037E-2</v>
      </c>
    </row>
    <row r="102" spans="1:9" ht="14.25" customHeight="1" x14ac:dyDescent="0.25">
      <c r="A102" s="28" t="s">
        <v>118</v>
      </c>
      <c r="B102" s="28" t="s">
        <v>118</v>
      </c>
      <c r="C102" s="28" t="s">
        <v>118</v>
      </c>
      <c r="D102" s="28" t="s">
        <v>578</v>
      </c>
      <c r="E102" s="28" t="s">
        <v>272</v>
      </c>
      <c r="F102" s="28" t="s">
        <v>579</v>
      </c>
      <c r="G102" s="30">
        <v>1000</v>
      </c>
      <c r="H102" s="30">
        <v>123.76</v>
      </c>
      <c r="I102" s="10">
        <f t="shared" si="1"/>
        <v>0.12376000000000001</v>
      </c>
    </row>
    <row r="103" spans="1:9" ht="27" customHeight="1" x14ac:dyDescent="0.25">
      <c r="A103" s="28" t="s">
        <v>118</v>
      </c>
      <c r="B103" s="28" t="s">
        <v>118</v>
      </c>
      <c r="C103" s="28" t="s">
        <v>118</v>
      </c>
      <c r="D103" s="28" t="s">
        <v>518</v>
      </c>
      <c r="E103" s="28" t="s">
        <v>272</v>
      </c>
      <c r="F103" s="28" t="s">
        <v>519</v>
      </c>
      <c r="G103" s="30">
        <v>47000</v>
      </c>
      <c r="H103" s="30">
        <v>23196.92</v>
      </c>
      <c r="I103" s="10">
        <f t="shared" si="1"/>
        <v>0.49355148936170207</v>
      </c>
    </row>
    <row r="104" spans="1:9" ht="27" customHeight="1" x14ac:dyDescent="0.25">
      <c r="A104" s="7"/>
      <c r="B104" s="7" t="s">
        <v>596</v>
      </c>
      <c r="C104" s="7"/>
      <c r="D104" s="7"/>
      <c r="E104" s="7"/>
      <c r="F104" s="7" t="s">
        <v>597</v>
      </c>
      <c r="G104" s="31">
        <v>197382.79</v>
      </c>
      <c r="H104" s="31">
        <v>97116.79</v>
      </c>
      <c r="I104" s="10">
        <f t="shared" si="1"/>
        <v>0.49202258211062871</v>
      </c>
    </row>
    <row r="105" spans="1:9" ht="14.25" customHeight="1" x14ac:dyDescent="0.25">
      <c r="A105" s="28" t="s">
        <v>118</v>
      </c>
      <c r="B105" s="28" t="s">
        <v>118</v>
      </c>
      <c r="C105" s="28" t="s">
        <v>118</v>
      </c>
      <c r="D105" s="28" t="s">
        <v>580</v>
      </c>
      <c r="E105" s="28" t="s">
        <v>272</v>
      </c>
      <c r="F105" s="28" t="s">
        <v>581</v>
      </c>
      <c r="G105" s="30">
        <v>600</v>
      </c>
      <c r="H105" s="30">
        <v>0</v>
      </c>
      <c r="I105" s="10">
        <f t="shared" si="1"/>
        <v>0</v>
      </c>
    </row>
    <row r="106" spans="1:9" ht="27" customHeight="1" x14ac:dyDescent="0.25">
      <c r="A106" s="28" t="s">
        <v>118</v>
      </c>
      <c r="B106" s="28" t="s">
        <v>118</v>
      </c>
      <c r="C106" s="28" t="s">
        <v>118</v>
      </c>
      <c r="D106" s="28" t="s">
        <v>526</v>
      </c>
      <c r="E106" s="28" t="s">
        <v>272</v>
      </c>
      <c r="F106" s="28" t="s">
        <v>527</v>
      </c>
      <c r="G106" s="30">
        <v>144838</v>
      </c>
      <c r="H106" s="30">
        <v>66773.39</v>
      </c>
      <c r="I106" s="10">
        <f t="shared" si="1"/>
        <v>0.46102120990347839</v>
      </c>
    </row>
    <row r="107" spans="1:9" ht="14.25" customHeight="1" x14ac:dyDescent="0.25">
      <c r="A107" s="28" t="s">
        <v>118</v>
      </c>
      <c r="B107" s="28" t="s">
        <v>118</v>
      </c>
      <c r="C107" s="28" t="s">
        <v>118</v>
      </c>
      <c r="D107" s="28" t="s">
        <v>566</v>
      </c>
      <c r="E107" s="28" t="s">
        <v>272</v>
      </c>
      <c r="F107" s="28" t="s">
        <v>567</v>
      </c>
      <c r="G107" s="30">
        <v>9895.5300000000007</v>
      </c>
      <c r="H107" s="30">
        <v>9895.5300000000007</v>
      </c>
      <c r="I107" s="10">
        <f t="shared" si="1"/>
        <v>1</v>
      </c>
    </row>
    <row r="108" spans="1:9" ht="27" customHeight="1" x14ac:dyDescent="0.25">
      <c r="A108" s="28" t="s">
        <v>118</v>
      </c>
      <c r="B108" s="28" t="s">
        <v>118</v>
      </c>
      <c r="C108" s="28" t="s">
        <v>118</v>
      </c>
      <c r="D108" s="28" t="s">
        <v>528</v>
      </c>
      <c r="E108" s="28" t="s">
        <v>272</v>
      </c>
      <c r="F108" s="28" t="s">
        <v>529</v>
      </c>
      <c r="G108" s="30">
        <v>26671</v>
      </c>
      <c r="H108" s="30">
        <v>13059.42</v>
      </c>
      <c r="I108" s="10">
        <f t="shared" si="1"/>
        <v>0.48964868208916051</v>
      </c>
    </row>
    <row r="109" spans="1:9" ht="27" customHeight="1" x14ac:dyDescent="0.25">
      <c r="A109" s="28" t="s">
        <v>118</v>
      </c>
      <c r="B109" s="28" t="s">
        <v>118</v>
      </c>
      <c r="C109" s="28" t="s">
        <v>118</v>
      </c>
      <c r="D109" s="28" t="s">
        <v>530</v>
      </c>
      <c r="E109" s="28" t="s">
        <v>272</v>
      </c>
      <c r="F109" s="28" t="s">
        <v>531</v>
      </c>
      <c r="G109" s="30">
        <v>3782</v>
      </c>
      <c r="H109" s="30">
        <v>1758.82</v>
      </c>
      <c r="I109" s="10">
        <f t="shared" si="1"/>
        <v>0.46505023796932837</v>
      </c>
    </row>
    <row r="110" spans="1:9" ht="14.25" customHeight="1" x14ac:dyDescent="0.25">
      <c r="A110" s="28" t="s">
        <v>118</v>
      </c>
      <c r="B110" s="28" t="s">
        <v>118</v>
      </c>
      <c r="C110" s="28" t="s">
        <v>118</v>
      </c>
      <c r="D110" s="28" t="s">
        <v>532</v>
      </c>
      <c r="E110" s="28" t="s">
        <v>272</v>
      </c>
      <c r="F110" s="28" t="s">
        <v>533</v>
      </c>
      <c r="G110" s="30">
        <v>500</v>
      </c>
      <c r="H110" s="30">
        <v>0</v>
      </c>
      <c r="I110" s="10">
        <f t="shared" si="1"/>
        <v>0</v>
      </c>
    </row>
    <row r="111" spans="1:9" ht="14.25" customHeight="1" x14ac:dyDescent="0.25">
      <c r="A111" s="28" t="s">
        <v>118</v>
      </c>
      <c r="B111" s="28" t="s">
        <v>118</v>
      </c>
      <c r="C111" s="28" t="s">
        <v>118</v>
      </c>
      <c r="D111" s="28" t="s">
        <v>518</v>
      </c>
      <c r="E111" s="28" t="s">
        <v>272</v>
      </c>
      <c r="F111" s="28" t="s">
        <v>519</v>
      </c>
      <c r="G111" s="30">
        <v>4000</v>
      </c>
      <c r="H111" s="30">
        <v>2450</v>
      </c>
      <c r="I111" s="10">
        <f t="shared" si="1"/>
        <v>0.61250000000000004</v>
      </c>
    </row>
    <row r="112" spans="1:9" ht="14.25" customHeight="1" x14ac:dyDescent="0.25">
      <c r="A112" s="28" t="s">
        <v>118</v>
      </c>
      <c r="B112" s="28" t="s">
        <v>118</v>
      </c>
      <c r="C112" s="28" t="s">
        <v>118</v>
      </c>
      <c r="D112" s="28" t="s">
        <v>568</v>
      </c>
      <c r="E112" s="28" t="s">
        <v>272</v>
      </c>
      <c r="F112" s="28" t="s">
        <v>569</v>
      </c>
      <c r="G112" s="30">
        <v>500</v>
      </c>
      <c r="H112" s="30">
        <v>169.43</v>
      </c>
      <c r="I112" s="10">
        <f t="shared" si="1"/>
        <v>0.33885999999999999</v>
      </c>
    </row>
    <row r="113" spans="1:9" ht="14.25" customHeight="1" x14ac:dyDescent="0.25">
      <c r="A113" s="28" t="s">
        <v>118</v>
      </c>
      <c r="B113" s="28" t="s">
        <v>118</v>
      </c>
      <c r="C113" s="28" t="s">
        <v>118</v>
      </c>
      <c r="D113" s="28" t="s">
        <v>590</v>
      </c>
      <c r="E113" s="28" t="s">
        <v>272</v>
      </c>
      <c r="F113" s="28" t="s">
        <v>591</v>
      </c>
      <c r="G113" s="30">
        <v>200</v>
      </c>
      <c r="H113" s="30">
        <v>0</v>
      </c>
      <c r="I113" s="10">
        <f t="shared" si="1"/>
        <v>0</v>
      </c>
    </row>
    <row r="114" spans="1:9" ht="27" customHeight="1" x14ac:dyDescent="0.25">
      <c r="A114" s="28" t="s">
        <v>118</v>
      </c>
      <c r="B114" s="28" t="s">
        <v>118</v>
      </c>
      <c r="C114" s="28" t="s">
        <v>118</v>
      </c>
      <c r="D114" s="28" t="s">
        <v>570</v>
      </c>
      <c r="E114" s="28" t="s">
        <v>272</v>
      </c>
      <c r="F114" s="28" t="s">
        <v>571</v>
      </c>
      <c r="G114" s="30">
        <v>3880.26</v>
      </c>
      <c r="H114" s="30">
        <v>2910.2</v>
      </c>
      <c r="I114" s="10">
        <f t="shared" si="1"/>
        <v>0.75000128857344606</v>
      </c>
    </row>
    <row r="115" spans="1:9" ht="14.25" customHeight="1" x14ac:dyDescent="0.25">
      <c r="A115" s="28" t="s">
        <v>118</v>
      </c>
      <c r="B115" s="28" t="s">
        <v>118</v>
      </c>
      <c r="C115" s="28" t="s">
        <v>118</v>
      </c>
      <c r="D115" s="28" t="s">
        <v>572</v>
      </c>
      <c r="E115" s="28" t="s">
        <v>272</v>
      </c>
      <c r="F115" s="28" t="s">
        <v>573</v>
      </c>
      <c r="G115" s="30">
        <v>1000</v>
      </c>
      <c r="H115" s="30">
        <v>100</v>
      </c>
      <c r="I115" s="10">
        <f t="shared" si="1"/>
        <v>0.1</v>
      </c>
    </row>
    <row r="116" spans="1:9" ht="14.25" customHeight="1" x14ac:dyDescent="0.25">
      <c r="A116" s="28" t="s">
        <v>118</v>
      </c>
      <c r="B116" s="28" t="s">
        <v>118</v>
      </c>
      <c r="C116" s="28" t="s">
        <v>118</v>
      </c>
      <c r="D116" s="28" t="s">
        <v>574</v>
      </c>
      <c r="E116" s="28" t="s">
        <v>272</v>
      </c>
      <c r="F116" s="28" t="s">
        <v>575</v>
      </c>
      <c r="G116" s="30">
        <v>1516</v>
      </c>
      <c r="H116" s="30">
        <v>0</v>
      </c>
      <c r="I116" s="10">
        <f t="shared" si="1"/>
        <v>0</v>
      </c>
    </row>
    <row r="117" spans="1:9" ht="27" customHeight="1" x14ac:dyDescent="0.25">
      <c r="A117" s="7"/>
      <c r="B117" s="7" t="s">
        <v>598</v>
      </c>
      <c r="C117" s="7"/>
      <c r="D117" s="7"/>
      <c r="E117" s="7"/>
      <c r="F117" s="7" t="s">
        <v>275</v>
      </c>
      <c r="G117" s="31">
        <v>179757</v>
      </c>
      <c r="H117" s="31">
        <v>66983.179999999993</v>
      </c>
      <c r="I117" s="10">
        <f t="shared" si="1"/>
        <v>0.37263183074928929</v>
      </c>
    </row>
    <row r="118" spans="1:9" ht="39.950000000000003" customHeight="1" x14ac:dyDescent="0.25">
      <c r="A118" s="28" t="s">
        <v>118</v>
      </c>
      <c r="B118" s="28" t="s">
        <v>118</v>
      </c>
      <c r="C118" s="28" t="s">
        <v>118</v>
      </c>
      <c r="D118" s="28" t="s">
        <v>439</v>
      </c>
      <c r="E118" s="28" t="s">
        <v>272</v>
      </c>
      <c r="F118" s="28" t="s">
        <v>599</v>
      </c>
      <c r="G118" s="30">
        <v>6000</v>
      </c>
      <c r="H118" s="30">
        <v>0</v>
      </c>
      <c r="I118" s="10">
        <f t="shared" si="1"/>
        <v>0</v>
      </c>
    </row>
    <row r="119" spans="1:9" ht="27" customHeight="1" x14ac:dyDescent="0.25">
      <c r="A119" s="28" t="s">
        <v>118</v>
      </c>
      <c r="B119" s="28" t="s">
        <v>118</v>
      </c>
      <c r="C119" s="28" t="s">
        <v>118</v>
      </c>
      <c r="D119" s="28" t="s">
        <v>560</v>
      </c>
      <c r="E119" s="28" t="s">
        <v>272</v>
      </c>
      <c r="F119" s="28" t="s">
        <v>561</v>
      </c>
      <c r="G119" s="30">
        <v>112200</v>
      </c>
      <c r="H119" s="30">
        <v>44850</v>
      </c>
      <c r="I119" s="10">
        <f t="shared" si="1"/>
        <v>0.3997326203208556</v>
      </c>
    </row>
    <row r="120" spans="1:9" ht="27" customHeight="1" x14ac:dyDescent="0.25">
      <c r="A120" s="28" t="s">
        <v>118</v>
      </c>
      <c r="B120" s="28" t="s">
        <v>118</v>
      </c>
      <c r="C120" s="28" t="s">
        <v>118</v>
      </c>
      <c r="D120" s="28" t="s">
        <v>600</v>
      </c>
      <c r="E120" s="28" t="s">
        <v>272</v>
      </c>
      <c r="F120" s="28" t="s">
        <v>601</v>
      </c>
      <c r="G120" s="30">
        <v>23000</v>
      </c>
      <c r="H120" s="30">
        <v>13926</v>
      </c>
      <c r="I120" s="10">
        <f t="shared" si="1"/>
        <v>0.60547826086956524</v>
      </c>
    </row>
    <row r="121" spans="1:9" ht="14.25" customHeight="1" x14ac:dyDescent="0.25">
      <c r="A121" s="28" t="s">
        <v>118</v>
      </c>
      <c r="B121" s="28" t="s">
        <v>118</v>
      </c>
      <c r="C121" s="28" t="s">
        <v>118</v>
      </c>
      <c r="D121" s="28" t="s">
        <v>528</v>
      </c>
      <c r="E121" s="28" t="s">
        <v>272</v>
      </c>
      <c r="F121" s="28" t="s">
        <v>529</v>
      </c>
      <c r="G121" s="30">
        <v>250</v>
      </c>
      <c r="H121" s="30">
        <v>0</v>
      </c>
      <c r="I121" s="10">
        <f t="shared" si="1"/>
        <v>0</v>
      </c>
    </row>
    <row r="122" spans="1:9" ht="14.25" customHeight="1" x14ac:dyDescent="0.25">
      <c r="A122" s="28" t="s">
        <v>118</v>
      </c>
      <c r="B122" s="28" t="s">
        <v>118</v>
      </c>
      <c r="C122" s="28" t="s">
        <v>118</v>
      </c>
      <c r="D122" s="28" t="s">
        <v>530</v>
      </c>
      <c r="E122" s="28" t="s">
        <v>272</v>
      </c>
      <c r="F122" s="28" t="s">
        <v>531</v>
      </c>
      <c r="G122" s="30">
        <v>50</v>
      </c>
      <c r="H122" s="30">
        <v>0</v>
      </c>
      <c r="I122" s="10">
        <f t="shared" si="1"/>
        <v>0</v>
      </c>
    </row>
    <row r="123" spans="1:9" ht="27" customHeight="1" x14ac:dyDescent="0.25">
      <c r="A123" s="28" t="s">
        <v>118</v>
      </c>
      <c r="B123" s="28" t="s">
        <v>118</v>
      </c>
      <c r="C123" s="28" t="s">
        <v>118</v>
      </c>
      <c r="D123" s="28" t="s">
        <v>584</v>
      </c>
      <c r="E123" s="28" t="s">
        <v>272</v>
      </c>
      <c r="F123" s="28" t="s">
        <v>585</v>
      </c>
      <c r="G123" s="30">
        <v>21800</v>
      </c>
      <c r="H123" s="30">
        <v>8126</v>
      </c>
      <c r="I123" s="10">
        <f t="shared" si="1"/>
        <v>0.37275229357798167</v>
      </c>
    </row>
    <row r="124" spans="1:9" ht="14.25" customHeight="1" x14ac:dyDescent="0.25">
      <c r="A124" s="28" t="s">
        <v>118</v>
      </c>
      <c r="B124" s="28" t="s">
        <v>118</v>
      </c>
      <c r="C124" s="28" t="s">
        <v>118</v>
      </c>
      <c r="D124" s="28" t="s">
        <v>532</v>
      </c>
      <c r="E124" s="28" t="s">
        <v>272</v>
      </c>
      <c r="F124" s="28" t="s">
        <v>533</v>
      </c>
      <c r="G124" s="30">
        <v>1000</v>
      </c>
      <c r="H124" s="30">
        <v>0</v>
      </c>
      <c r="I124" s="10">
        <f t="shared" si="1"/>
        <v>0</v>
      </c>
    </row>
    <row r="125" spans="1:9" ht="14.25" customHeight="1" x14ac:dyDescent="0.25">
      <c r="A125" s="28" t="s">
        <v>118</v>
      </c>
      <c r="B125" s="28" t="s">
        <v>118</v>
      </c>
      <c r="C125" s="28" t="s">
        <v>118</v>
      </c>
      <c r="D125" s="28" t="s">
        <v>518</v>
      </c>
      <c r="E125" s="28" t="s">
        <v>272</v>
      </c>
      <c r="F125" s="28" t="s">
        <v>519</v>
      </c>
      <c r="G125" s="30">
        <v>5000</v>
      </c>
      <c r="H125" s="30">
        <v>81.180000000000007</v>
      </c>
      <c r="I125" s="10">
        <f t="shared" si="1"/>
        <v>1.6236E-2</v>
      </c>
    </row>
    <row r="126" spans="1:9" ht="14.25" customHeight="1" x14ac:dyDescent="0.25">
      <c r="A126" s="28" t="s">
        <v>118</v>
      </c>
      <c r="B126" s="28" t="s">
        <v>118</v>
      </c>
      <c r="C126" s="28" t="s">
        <v>118</v>
      </c>
      <c r="D126" s="28" t="s">
        <v>534</v>
      </c>
      <c r="E126" s="28" t="s">
        <v>272</v>
      </c>
      <c r="F126" s="28" t="s">
        <v>535</v>
      </c>
      <c r="G126" s="30">
        <v>10457</v>
      </c>
      <c r="H126" s="30">
        <v>0</v>
      </c>
      <c r="I126" s="10">
        <f t="shared" si="1"/>
        <v>0</v>
      </c>
    </row>
    <row r="127" spans="1:9" ht="27" customHeight="1" x14ac:dyDescent="0.25">
      <c r="A127" s="3" t="s">
        <v>351</v>
      </c>
      <c r="B127" s="3"/>
      <c r="C127" s="3"/>
      <c r="D127" s="3"/>
      <c r="E127" s="3"/>
      <c r="F127" s="3" t="s">
        <v>352</v>
      </c>
      <c r="G127" s="27">
        <v>1119</v>
      </c>
      <c r="H127" s="27">
        <v>561</v>
      </c>
      <c r="I127" s="5">
        <f t="shared" si="1"/>
        <v>0.50134048257372654</v>
      </c>
    </row>
    <row r="128" spans="1:9" ht="27" customHeight="1" x14ac:dyDescent="0.25">
      <c r="A128" s="7"/>
      <c r="B128" s="7" t="s">
        <v>353</v>
      </c>
      <c r="C128" s="7"/>
      <c r="D128" s="7"/>
      <c r="E128" s="7"/>
      <c r="F128" s="7" t="s">
        <v>354</v>
      </c>
      <c r="G128" s="31">
        <v>1119</v>
      </c>
      <c r="H128" s="31">
        <v>561</v>
      </c>
      <c r="I128" s="10">
        <f t="shared" si="1"/>
        <v>0.50134048257372654</v>
      </c>
    </row>
    <row r="129" spans="1:9" ht="27" customHeight="1" x14ac:dyDescent="0.25">
      <c r="A129" s="28" t="s">
        <v>118</v>
      </c>
      <c r="B129" s="28" t="s">
        <v>118</v>
      </c>
      <c r="C129" s="28" t="s">
        <v>118</v>
      </c>
      <c r="D129" s="28" t="s">
        <v>518</v>
      </c>
      <c r="E129" s="28" t="s">
        <v>272</v>
      </c>
      <c r="F129" s="28" t="s">
        <v>519</v>
      </c>
      <c r="G129" s="30">
        <v>1119</v>
      </c>
      <c r="H129" s="30">
        <v>561</v>
      </c>
      <c r="I129" s="10">
        <f t="shared" si="1"/>
        <v>0.50134048257372654</v>
      </c>
    </row>
    <row r="130" spans="1:9" ht="27" customHeight="1" x14ac:dyDescent="0.25">
      <c r="A130" s="3" t="s">
        <v>355</v>
      </c>
      <c r="B130" s="3"/>
      <c r="C130" s="3"/>
      <c r="D130" s="3"/>
      <c r="E130" s="3"/>
      <c r="F130" s="3" t="s">
        <v>356</v>
      </c>
      <c r="G130" s="27">
        <v>375764.89</v>
      </c>
      <c r="H130" s="27">
        <v>195268.34</v>
      </c>
      <c r="I130" s="5">
        <f t="shared" ref="I130:I193" si="2">IF($G130=0,0,$H130/$G130)</f>
        <v>0.51965562828395162</v>
      </c>
    </row>
    <row r="131" spans="1:9" ht="27" customHeight="1" x14ac:dyDescent="0.25">
      <c r="A131" s="7"/>
      <c r="B131" s="7" t="s">
        <v>357</v>
      </c>
      <c r="C131" s="7"/>
      <c r="D131" s="7"/>
      <c r="E131" s="7"/>
      <c r="F131" s="7" t="s">
        <v>358</v>
      </c>
      <c r="G131" s="31">
        <v>237700</v>
      </c>
      <c r="H131" s="31">
        <v>135452.45000000001</v>
      </c>
      <c r="I131" s="10">
        <f t="shared" si="2"/>
        <v>0.56984623474968454</v>
      </c>
    </row>
    <row r="132" spans="1:9" ht="14.25" customHeight="1" x14ac:dyDescent="0.25">
      <c r="A132" s="28" t="s">
        <v>118</v>
      </c>
      <c r="B132" s="28" t="s">
        <v>118</v>
      </c>
      <c r="C132" s="28" t="s">
        <v>118</v>
      </c>
      <c r="D132" s="28" t="s">
        <v>560</v>
      </c>
      <c r="E132" s="28" t="s">
        <v>272</v>
      </c>
      <c r="F132" s="28" t="s">
        <v>561</v>
      </c>
      <c r="G132" s="30">
        <v>32000</v>
      </c>
      <c r="H132" s="30">
        <v>20575.11</v>
      </c>
      <c r="I132" s="10">
        <f t="shared" si="2"/>
        <v>0.64297218750000007</v>
      </c>
    </row>
    <row r="133" spans="1:9" ht="14.25" customHeight="1" x14ac:dyDescent="0.25">
      <c r="A133" s="28" t="s">
        <v>118</v>
      </c>
      <c r="B133" s="28" t="s">
        <v>118</v>
      </c>
      <c r="C133" s="28" t="s">
        <v>118</v>
      </c>
      <c r="D133" s="28" t="s">
        <v>528</v>
      </c>
      <c r="E133" s="28" t="s">
        <v>272</v>
      </c>
      <c r="F133" s="28" t="s">
        <v>529</v>
      </c>
      <c r="G133" s="30">
        <v>1650</v>
      </c>
      <c r="H133" s="30">
        <v>805.86</v>
      </c>
      <c r="I133" s="10">
        <f t="shared" si="2"/>
        <v>0.4884</v>
      </c>
    </row>
    <row r="134" spans="1:9" ht="14.25" customHeight="1" x14ac:dyDescent="0.25">
      <c r="A134" s="28" t="s">
        <v>118</v>
      </c>
      <c r="B134" s="28" t="s">
        <v>118</v>
      </c>
      <c r="C134" s="28" t="s">
        <v>118</v>
      </c>
      <c r="D134" s="28" t="s">
        <v>584</v>
      </c>
      <c r="E134" s="28" t="s">
        <v>272</v>
      </c>
      <c r="F134" s="28" t="s">
        <v>585</v>
      </c>
      <c r="G134" s="30">
        <v>26250</v>
      </c>
      <c r="H134" s="30">
        <v>13035.54</v>
      </c>
      <c r="I134" s="10">
        <f t="shared" si="2"/>
        <v>0.49659200000000003</v>
      </c>
    </row>
    <row r="135" spans="1:9" ht="27" customHeight="1" x14ac:dyDescent="0.25">
      <c r="A135" s="28" t="s">
        <v>118</v>
      </c>
      <c r="B135" s="28" t="s">
        <v>118</v>
      </c>
      <c r="C135" s="28" t="s">
        <v>118</v>
      </c>
      <c r="D135" s="28" t="s">
        <v>532</v>
      </c>
      <c r="E135" s="28" t="s">
        <v>272</v>
      </c>
      <c r="F135" s="28" t="s">
        <v>533</v>
      </c>
      <c r="G135" s="30">
        <v>62000</v>
      </c>
      <c r="H135" s="30">
        <v>43433.91</v>
      </c>
      <c r="I135" s="10">
        <f t="shared" si="2"/>
        <v>0.70054693548387104</v>
      </c>
    </row>
    <row r="136" spans="1:9" ht="14.25" customHeight="1" x14ac:dyDescent="0.25">
      <c r="A136" s="28" t="s">
        <v>118</v>
      </c>
      <c r="B136" s="28" t="s">
        <v>118</v>
      </c>
      <c r="C136" s="28" t="s">
        <v>118</v>
      </c>
      <c r="D136" s="28" t="s">
        <v>542</v>
      </c>
      <c r="E136" s="28" t="s">
        <v>272</v>
      </c>
      <c r="F136" s="28" t="s">
        <v>543</v>
      </c>
      <c r="G136" s="30">
        <v>40000</v>
      </c>
      <c r="H136" s="30">
        <v>20483.55</v>
      </c>
      <c r="I136" s="10">
        <f t="shared" si="2"/>
        <v>0.51208874999999998</v>
      </c>
    </row>
    <row r="137" spans="1:9" ht="14.25" customHeight="1" x14ac:dyDescent="0.25">
      <c r="A137" s="28" t="s">
        <v>118</v>
      </c>
      <c r="B137" s="28" t="s">
        <v>118</v>
      </c>
      <c r="C137" s="28" t="s">
        <v>118</v>
      </c>
      <c r="D137" s="28" t="s">
        <v>544</v>
      </c>
      <c r="E137" s="28" t="s">
        <v>272</v>
      </c>
      <c r="F137" s="28" t="s">
        <v>545</v>
      </c>
      <c r="G137" s="30">
        <v>10000</v>
      </c>
      <c r="H137" s="30">
        <v>4274.3999999999996</v>
      </c>
      <c r="I137" s="10">
        <f t="shared" si="2"/>
        <v>0.42743999999999999</v>
      </c>
    </row>
    <row r="138" spans="1:9" ht="27" customHeight="1" x14ac:dyDescent="0.25">
      <c r="A138" s="28" t="s">
        <v>118</v>
      </c>
      <c r="B138" s="28" t="s">
        <v>118</v>
      </c>
      <c r="C138" s="28" t="s">
        <v>118</v>
      </c>
      <c r="D138" s="28" t="s">
        <v>588</v>
      </c>
      <c r="E138" s="28" t="s">
        <v>272</v>
      </c>
      <c r="F138" s="28" t="s">
        <v>589</v>
      </c>
      <c r="G138" s="30">
        <v>6000</v>
      </c>
      <c r="H138" s="30">
        <v>3650</v>
      </c>
      <c r="I138" s="10">
        <f t="shared" si="2"/>
        <v>0.60833333333333328</v>
      </c>
    </row>
    <row r="139" spans="1:9" ht="27" customHeight="1" x14ac:dyDescent="0.25">
      <c r="A139" s="28" t="s">
        <v>118</v>
      </c>
      <c r="B139" s="28" t="s">
        <v>118</v>
      </c>
      <c r="C139" s="28" t="s">
        <v>118</v>
      </c>
      <c r="D139" s="28" t="s">
        <v>518</v>
      </c>
      <c r="E139" s="28" t="s">
        <v>272</v>
      </c>
      <c r="F139" s="28" t="s">
        <v>519</v>
      </c>
      <c r="G139" s="30">
        <v>22000</v>
      </c>
      <c r="H139" s="30">
        <v>15061.71</v>
      </c>
      <c r="I139" s="10">
        <f t="shared" si="2"/>
        <v>0.68462318181818183</v>
      </c>
    </row>
    <row r="140" spans="1:9" ht="27" customHeight="1" x14ac:dyDescent="0.25">
      <c r="A140" s="28" t="s">
        <v>118</v>
      </c>
      <c r="B140" s="28" t="s">
        <v>118</v>
      </c>
      <c r="C140" s="28" t="s">
        <v>118</v>
      </c>
      <c r="D140" s="28" t="s">
        <v>568</v>
      </c>
      <c r="E140" s="28" t="s">
        <v>272</v>
      </c>
      <c r="F140" s="28" t="s">
        <v>569</v>
      </c>
      <c r="G140" s="30">
        <v>1500</v>
      </c>
      <c r="H140" s="30">
        <v>868.37</v>
      </c>
      <c r="I140" s="10">
        <f t="shared" si="2"/>
        <v>0.57891333333333339</v>
      </c>
    </row>
    <row r="141" spans="1:9" ht="27" customHeight="1" x14ac:dyDescent="0.25">
      <c r="A141" s="28" t="s">
        <v>118</v>
      </c>
      <c r="B141" s="28" t="s">
        <v>118</v>
      </c>
      <c r="C141" s="28" t="s">
        <v>118</v>
      </c>
      <c r="D141" s="28" t="s">
        <v>534</v>
      </c>
      <c r="E141" s="28" t="s">
        <v>272</v>
      </c>
      <c r="F141" s="28" t="s">
        <v>535</v>
      </c>
      <c r="G141" s="30">
        <v>36000</v>
      </c>
      <c r="H141" s="30">
        <v>13264</v>
      </c>
      <c r="I141" s="10">
        <f t="shared" si="2"/>
        <v>0.36844444444444446</v>
      </c>
    </row>
    <row r="142" spans="1:9" ht="14.25" customHeight="1" x14ac:dyDescent="0.25">
      <c r="A142" s="28" t="s">
        <v>118</v>
      </c>
      <c r="B142" s="28" t="s">
        <v>118</v>
      </c>
      <c r="C142" s="28" t="s">
        <v>118</v>
      </c>
      <c r="D142" s="28" t="s">
        <v>574</v>
      </c>
      <c r="E142" s="28" t="s">
        <v>272</v>
      </c>
      <c r="F142" s="28" t="s">
        <v>575</v>
      </c>
      <c r="G142" s="30">
        <v>300</v>
      </c>
      <c r="H142" s="30">
        <v>0</v>
      </c>
      <c r="I142" s="10">
        <f t="shared" si="2"/>
        <v>0</v>
      </c>
    </row>
    <row r="143" spans="1:9" ht="27" customHeight="1" x14ac:dyDescent="0.25">
      <c r="A143" s="7"/>
      <c r="B143" s="7" t="s">
        <v>602</v>
      </c>
      <c r="C143" s="7"/>
      <c r="D143" s="7"/>
      <c r="E143" s="7"/>
      <c r="F143" s="7" t="s">
        <v>603</v>
      </c>
      <c r="G143" s="31">
        <v>13600</v>
      </c>
      <c r="H143" s="31">
        <v>5851</v>
      </c>
      <c r="I143" s="10">
        <f t="shared" si="2"/>
        <v>0.43022058823529413</v>
      </c>
    </row>
    <row r="144" spans="1:9" ht="27" customHeight="1" x14ac:dyDescent="0.25">
      <c r="A144" s="28" t="s">
        <v>118</v>
      </c>
      <c r="B144" s="28" t="s">
        <v>118</v>
      </c>
      <c r="C144" s="28" t="s">
        <v>118</v>
      </c>
      <c r="D144" s="28" t="s">
        <v>584</v>
      </c>
      <c r="E144" s="28" t="s">
        <v>272</v>
      </c>
      <c r="F144" s="28" t="s">
        <v>585</v>
      </c>
      <c r="G144" s="30">
        <v>12000</v>
      </c>
      <c r="H144" s="30">
        <v>5851</v>
      </c>
      <c r="I144" s="10">
        <f t="shared" si="2"/>
        <v>0.48758333333333331</v>
      </c>
    </row>
    <row r="145" spans="1:9" ht="14.25" customHeight="1" x14ac:dyDescent="0.25">
      <c r="A145" s="28" t="s">
        <v>118</v>
      </c>
      <c r="B145" s="28" t="s">
        <v>118</v>
      </c>
      <c r="C145" s="28" t="s">
        <v>118</v>
      </c>
      <c r="D145" s="28" t="s">
        <v>532</v>
      </c>
      <c r="E145" s="28" t="s">
        <v>272</v>
      </c>
      <c r="F145" s="28" t="s">
        <v>533</v>
      </c>
      <c r="G145" s="30">
        <v>1000</v>
      </c>
      <c r="H145" s="30">
        <v>0</v>
      </c>
      <c r="I145" s="10">
        <f t="shared" si="2"/>
        <v>0</v>
      </c>
    </row>
    <row r="146" spans="1:9" ht="14.25" customHeight="1" x14ac:dyDescent="0.25">
      <c r="A146" s="28" t="s">
        <v>118</v>
      </c>
      <c r="B146" s="28" t="s">
        <v>118</v>
      </c>
      <c r="C146" s="28" t="s">
        <v>118</v>
      </c>
      <c r="D146" s="28" t="s">
        <v>518</v>
      </c>
      <c r="E146" s="28" t="s">
        <v>272</v>
      </c>
      <c r="F146" s="28" t="s">
        <v>519</v>
      </c>
      <c r="G146" s="30">
        <v>500</v>
      </c>
      <c r="H146" s="30">
        <v>0</v>
      </c>
      <c r="I146" s="10">
        <f t="shared" si="2"/>
        <v>0</v>
      </c>
    </row>
    <row r="147" spans="1:9" ht="14.25" customHeight="1" x14ac:dyDescent="0.25">
      <c r="A147" s="28" t="s">
        <v>118</v>
      </c>
      <c r="B147" s="28" t="s">
        <v>118</v>
      </c>
      <c r="C147" s="28" t="s">
        <v>118</v>
      </c>
      <c r="D147" s="28" t="s">
        <v>590</v>
      </c>
      <c r="E147" s="28" t="s">
        <v>272</v>
      </c>
      <c r="F147" s="28" t="s">
        <v>591</v>
      </c>
      <c r="G147" s="30">
        <v>100</v>
      </c>
      <c r="H147" s="30">
        <v>0</v>
      </c>
      <c r="I147" s="10">
        <f t="shared" si="2"/>
        <v>0</v>
      </c>
    </row>
    <row r="148" spans="1:9" ht="14.25" customHeight="1" x14ac:dyDescent="0.25">
      <c r="A148" s="7"/>
      <c r="B148" s="7" t="s">
        <v>604</v>
      </c>
      <c r="C148" s="7"/>
      <c r="D148" s="7"/>
      <c r="E148" s="7"/>
      <c r="F148" s="7" t="s">
        <v>605</v>
      </c>
      <c r="G148" s="31">
        <v>70500</v>
      </c>
      <c r="H148" s="31">
        <v>0</v>
      </c>
      <c r="I148" s="10">
        <f t="shared" si="2"/>
        <v>0</v>
      </c>
    </row>
    <row r="149" spans="1:9" ht="14.25" customHeight="1" x14ac:dyDescent="0.25">
      <c r="A149" s="28" t="s">
        <v>118</v>
      </c>
      <c r="B149" s="28" t="s">
        <v>118</v>
      </c>
      <c r="C149" s="28" t="s">
        <v>118</v>
      </c>
      <c r="D149" s="28" t="s">
        <v>606</v>
      </c>
      <c r="E149" s="28" t="s">
        <v>272</v>
      </c>
      <c r="F149" s="28" t="s">
        <v>607</v>
      </c>
      <c r="G149" s="30">
        <v>70500</v>
      </c>
      <c r="H149" s="30">
        <v>0</v>
      </c>
      <c r="I149" s="10">
        <f t="shared" si="2"/>
        <v>0</v>
      </c>
    </row>
    <row r="150" spans="1:9" ht="14.25" customHeight="1" x14ac:dyDescent="0.25">
      <c r="A150" s="7"/>
      <c r="B150" s="7" t="s">
        <v>361</v>
      </c>
      <c r="C150" s="7"/>
      <c r="D150" s="7"/>
      <c r="E150" s="7"/>
      <c r="F150" s="7" t="s">
        <v>275</v>
      </c>
      <c r="G150" s="31">
        <v>53964.89</v>
      </c>
      <c r="H150" s="31">
        <v>53964.89</v>
      </c>
      <c r="I150" s="10">
        <f t="shared" si="2"/>
        <v>1</v>
      </c>
    </row>
    <row r="151" spans="1:9" ht="14.25" customHeight="1" x14ac:dyDescent="0.25">
      <c r="A151" s="28" t="s">
        <v>118</v>
      </c>
      <c r="B151" s="28" t="s">
        <v>118</v>
      </c>
      <c r="C151" s="28" t="s">
        <v>118</v>
      </c>
      <c r="D151" s="28" t="s">
        <v>608</v>
      </c>
      <c r="E151" s="28" t="s">
        <v>272</v>
      </c>
      <c r="F151" s="28" t="s">
        <v>609</v>
      </c>
      <c r="G151" s="30">
        <v>52640</v>
      </c>
      <c r="H151" s="30">
        <v>52640</v>
      </c>
      <c r="I151" s="10">
        <f t="shared" si="2"/>
        <v>1</v>
      </c>
    </row>
    <row r="152" spans="1:9" ht="14.25" customHeight="1" x14ac:dyDescent="0.25">
      <c r="A152" s="28" t="s">
        <v>118</v>
      </c>
      <c r="B152" s="28" t="s">
        <v>118</v>
      </c>
      <c r="C152" s="28" t="s">
        <v>118</v>
      </c>
      <c r="D152" s="28" t="s">
        <v>526</v>
      </c>
      <c r="E152" s="28" t="s">
        <v>272</v>
      </c>
      <c r="F152" s="28" t="s">
        <v>527</v>
      </c>
      <c r="G152" s="30">
        <v>1020</v>
      </c>
      <c r="H152" s="30">
        <v>1020</v>
      </c>
      <c r="I152" s="10">
        <f t="shared" si="2"/>
        <v>1</v>
      </c>
    </row>
    <row r="153" spans="1:9" ht="14.25" customHeight="1" x14ac:dyDescent="0.25">
      <c r="A153" s="28" t="s">
        <v>118</v>
      </c>
      <c r="B153" s="28" t="s">
        <v>118</v>
      </c>
      <c r="C153" s="28" t="s">
        <v>118</v>
      </c>
      <c r="D153" s="28" t="s">
        <v>528</v>
      </c>
      <c r="E153" s="28" t="s">
        <v>272</v>
      </c>
      <c r="F153" s="28" t="s">
        <v>529</v>
      </c>
      <c r="G153" s="30">
        <v>71.900000000000006</v>
      </c>
      <c r="H153" s="30">
        <v>71.900000000000006</v>
      </c>
      <c r="I153" s="10">
        <f t="shared" si="2"/>
        <v>1</v>
      </c>
    </row>
    <row r="154" spans="1:9" ht="14.25" customHeight="1" x14ac:dyDescent="0.25">
      <c r="A154" s="28" t="s">
        <v>118</v>
      </c>
      <c r="B154" s="28" t="s">
        <v>118</v>
      </c>
      <c r="C154" s="28" t="s">
        <v>118</v>
      </c>
      <c r="D154" s="28" t="s">
        <v>530</v>
      </c>
      <c r="E154" s="28" t="s">
        <v>272</v>
      </c>
      <c r="F154" s="28" t="s">
        <v>531</v>
      </c>
      <c r="G154" s="30">
        <v>24.99</v>
      </c>
      <c r="H154" s="30">
        <v>24.99</v>
      </c>
      <c r="I154" s="10">
        <f t="shared" si="2"/>
        <v>1</v>
      </c>
    </row>
    <row r="155" spans="1:9" ht="14.25" customHeight="1" x14ac:dyDescent="0.25">
      <c r="A155" s="28" t="s">
        <v>118</v>
      </c>
      <c r="B155" s="28" t="s">
        <v>118</v>
      </c>
      <c r="C155" s="28" t="s">
        <v>118</v>
      </c>
      <c r="D155" s="28" t="s">
        <v>518</v>
      </c>
      <c r="E155" s="28" t="s">
        <v>272</v>
      </c>
      <c r="F155" s="28" t="s">
        <v>519</v>
      </c>
      <c r="G155" s="30">
        <v>208</v>
      </c>
      <c r="H155" s="30">
        <v>208</v>
      </c>
      <c r="I155" s="10">
        <f t="shared" si="2"/>
        <v>1</v>
      </c>
    </row>
    <row r="156" spans="1:9" ht="14.25" customHeight="1" x14ac:dyDescent="0.25">
      <c r="A156" s="3" t="s">
        <v>610</v>
      </c>
      <c r="B156" s="3"/>
      <c r="C156" s="3"/>
      <c r="D156" s="3"/>
      <c r="E156" s="3"/>
      <c r="F156" s="3" t="s">
        <v>611</v>
      </c>
      <c r="G156" s="27">
        <v>400000</v>
      </c>
      <c r="H156" s="27">
        <v>122911.51</v>
      </c>
      <c r="I156" s="5">
        <f t="shared" si="2"/>
        <v>0.307278775</v>
      </c>
    </row>
    <row r="157" spans="1:9" ht="39.950000000000003" customHeight="1" x14ac:dyDescent="0.25">
      <c r="A157" s="7"/>
      <c r="B157" s="7" t="s">
        <v>612</v>
      </c>
      <c r="C157" s="7"/>
      <c r="D157" s="7"/>
      <c r="E157" s="7"/>
      <c r="F157" s="7" t="s">
        <v>613</v>
      </c>
      <c r="G157" s="31">
        <v>400000</v>
      </c>
      <c r="H157" s="31">
        <v>122911.51</v>
      </c>
      <c r="I157" s="10">
        <f t="shared" si="2"/>
        <v>0.307278775</v>
      </c>
    </row>
    <row r="158" spans="1:9" ht="27" customHeight="1" x14ac:dyDescent="0.25">
      <c r="A158" s="28" t="s">
        <v>118</v>
      </c>
      <c r="B158" s="28" t="s">
        <v>118</v>
      </c>
      <c r="C158" s="28" t="s">
        <v>118</v>
      </c>
      <c r="D158" s="28" t="s">
        <v>614</v>
      </c>
      <c r="E158" s="28" t="s">
        <v>272</v>
      </c>
      <c r="F158" s="28" t="s">
        <v>615</v>
      </c>
      <c r="G158" s="30">
        <v>400000</v>
      </c>
      <c r="H158" s="30">
        <v>122911.51</v>
      </c>
      <c r="I158" s="10">
        <f t="shared" si="2"/>
        <v>0.307278775</v>
      </c>
    </row>
    <row r="159" spans="1:9" ht="27" customHeight="1" x14ac:dyDescent="0.25">
      <c r="A159" s="3" t="s">
        <v>411</v>
      </c>
      <c r="B159" s="3"/>
      <c r="C159" s="3"/>
      <c r="D159" s="3"/>
      <c r="E159" s="3"/>
      <c r="F159" s="3" t="s">
        <v>412</v>
      </c>
      <c r="G159" s="27">
        <v>124800</v>
      </c>
      <c r="H159" s="27">
        <v>67888.800000000003</v>
      </c>
      <c r="I159" s="5">
        <f t="shared" si="2"/>
        <v>0.54398076923076921</v>
      </c>
    </row>
    <row r="160" spans="1:9" ht="27" customHeight="1" x14ac:dyDescent="0.25">
      <c r="A160" s="7"/>
      <c r="B160" s="7" t="s">
        <v>419</v>
      </c>
      <c r="C160" s="7"/>
      <c r="D160" s="7"/>
      <c r="E160" s="7"/>
      <c r="F160" s="7" t="s">
        <v>420</v>
      </c>
      <c r="G160" s="31">
        <v>124800</v>
      </c>
      <c r="H160" s="31">
        <v>67888.800000000003</v>
      </c>
      <c r="I160" s="10">
        <f t="shared" si="2"/>
        <v>0.54398076923076921</v>
      </c>
    </row>
    <row r="161" spans="1:9" ht="14.25" customHeight="1" x14ac:dyDescent="0.25">
      <c r="A161" s="28" t="s">
        <v>118</v>
      </c>
      <c r="B161" s="28" t="s">
        <v>118</v>
      </c>
      <c r="C161" s="28" t="s">
        <v>118</v>
      </c>
      <c r="D161" s="28" t="s">
        <v>518</v>
      </c>
      <c r="E161" s="28" t="s">
        <v>272</v>
      </c>
      <c r="F161" s="28" t="s">
        <v>519</v>
      </c>
      <c r="G161" s="30">
        <v>34800</v>
      </c>
      <c r="H161" s="30">
        <v>17400</v>
      </c>
      <c r="I161" s="10">
        <f t="shared" si="2"/>
        <v>0.5</v>
      </c>
    </row>
    <row r="162" spans="1:9" ht="27" customHeight="1" x14ac:dyDescent="0.25">
      <c r="A162" s="28" t="s">
        <v>118</v>
      </c>
      <c r="B162" s="28" t="s">
        <v>118</v>
      </c>
      <c r="C162" s="28" t="s">
        <v>118</v>
      </c>
      <c r="D162" s="28" t="s">
        <v>534</v>
      </c>
      <c r="E162" s="28" t="s">
        <v>272</v>
      </c>
      <c r="F162" s="28" t="s">
        <v>535</v>
      </c>
      <c r="G162" s="30">
        <v>90000</v>
      </c>
      <c r="H162" s="30">
        <v>50488.800000000003</v>
      </c>
      <c r="I162" s="10">
        <f t="shared" si="2"/>
        <v>0.56098666666666674</v>
      </c>
    </row>
    <row r="163" spans="1:9" ht="27" customHeight="1" x14ac:dyDescent="0.25">
      <c r="A163" s="3" t="s">
        <v>425</v>
      </c>
      <c r="B163" s="3"/>
      <c r="C163" s="3"/>
      <c r="D163" s="3"/>
      <c r="E163" s="3"/>
      <c r="F163" s="3" t="s">
        <v>426</v>
      </c>
      <c r="G163" s="27">
        <v>11247658.4</v>
      </c>
      <c r="H163" s="27">
        <v>4908376.18</v>
      </c>
      <c r="I163" s="5">
        <f t="shared" si="2"/>
        <v>0.43639093626812131</v>
      </c>
    </row>
    <row r="164" spans="1:9" ht="27" customHeight="1" x14ac:dyDescent="0.25">
      <c r="A164" s="7"/>
      <c r="B164" s="7" t="s">
        <v>427</v>
      </c>
      <c r="C164" s="7"/>
      <c r="D164" s="7"/>
      <c r="E164" s="7"/>
      <c r="F164" s="7" t="s">
        <v>428</v>
      </c>
      <c r="G164" s="31">
        <v>6977615.2199999997</v>
      </c>
      <c r="H164" s="31">
        <v>3227511.32</v>
      </c>
      <c r="I164" s="10">
        <f t="shared" si="2"/>
        <v>0.46255220705620964</v>
      </c>
    </row>
    <row r="165" spans="1:9" ht="27" customHeight="1" x14ac:dyDescent="0.25">
      <c r="A165" s="28" t="s">
        <v>118</v>
      </c>
      <c r="B165" s="28" t="s">
        <v>118</v>
      </c>
      <c r="C165" s="28" t="s">
        <v>118</v>
      </c>
      <c r="D165" s="28" t="s">
        <v>580</v>
      </c>
      <c r="E165" s="28" t="s">
        <v>272</v>
      </c>
      <c r="F165" s="28" t="s">
        <v>581</v>
      </c>
      <c r="G165" s="30">
        <v>231251</v>
      </c>
      <c r="H165" s="30">
        <v>116419.64</v>
      </c>
      <c r="I165" s="10">
        <f t="shared" si="2"/>
        <v>0.50343410406873912</v>
      </c>
    </row>
    <row r="166" spans="1:9" ht="27" customHeight="1" x14ac:dyDescent="0.25">
      <c r="A166" s="28" t="s">
        <v>118</v>
      </c>
      <c r="B166" s="28" t="s">
        <v>118</v>
      </c>
      <c r="C166" s="28" t="s">
        <v>118</v>
      </c>
      <c r="D166" s="28" t="s">
        <v>526</v>
      </c>
      <c r="E166" s="28" t="s">
        <v>272</v>
      </c>
      <c r="F166" s="28" t="s">
        <v>527</v>
      </c>
      <c r="G166" s="30">
        <v>711332.78</v>
      </c>
      <c r="H166" s="30">
        <v>320522.82</v>
      </c>
      <c r="I166" s="10">
        <f t="shared" si="2"/>
        <v>0.45059475538298682</v>
      </c>
    </row>
    <row r="167" spans="1:9" ht="14.25" customHeight="1" x14ac:dyDescent="0.25">
      <c r="A167" s="28" t="s">
        <v>118</v>
      </c>
      <c r="B167" s="28" t="s">
        <v>118</v>
      </c>
      <c r="C167" s="28" t="s">
        <v>118</v>
      </c>
      <c r="D167" s="28" t="s">
        <v>566</v>
      </c>
      <c r="E167" s="28" t="s">
        <v>272</v>
      </c>
      <c r="F167" s="28" t="s">
        <v>567</v>
      </c>
      <c r="G167" s="30">
        <v>45749.59</v>
      </c>
      <c r="H167" s="30">
        <v>45749.59</v>
      </c>
      <c r="I167" s="10">
        <f t="shared" si="2"/>
        <v>1</v>
      </c>
    </row>
    <row r="168" spans="1:9" ht="27" customHeight="1" x14ac:dyDescent="0.25">
      <c r="A168" s="28" t="s">
        <v>118</v>
      </c>
      <c r="B168" s="28" t="s">
        <v>118</v>
      </c>
      <c r="C168" s="28" t="s">
        <v>118</v>
      </c>
      <c r="D168" s="28" t="s">
        <v>528</v>
      </c>
      <c r="E168" s="28" t="s">
        <v>272</v>
      </c>
      <c r="F168" s="28" t="s">
        <v>529</v>
      </c>
      <c r="G168" s="30">
        <v>792560</v>
      </c>
      <c r="H168" s="30">
        <v>367835.5</v>
      </c>
      <c r="I168" s="10">
        <f t="shared" si="2"/>
        <v>0.46411060361360656</v>
      </c>
    </row>
    <row r="169" spans="1:9" ht="27" customHeight="1" x14ac:dyDescent="0.25">
      <c r="A169" s="28" t="s">
        <v>118</v>
      </c>
      <c r="B169" s="28" t="s">
        <v>118</v>
      </c>
      <c r="C169" s="28" t="s">
        <v>118</v>
      </c>
      <c r="D169" s="28" t="s">
        <v>530</v>
      </c>
      <c r="E169" s="28" t="s">
        <v>272</v>
      </c>
      <c r="F169" s="28" t="s">
        <v>531</v>
      </c>
      <c r="G169" s="30">
        <v>112959</v>
      </c>
      <c r="H169" s="30">
        <v>38286.92</v>
      </c>
      <c r="I169" s="10">
        <f t="shared" si="2"/>
        <v>0.33894528103117061</v>
      </c>
    </row>
    <row r="170" spans="1:9" ht="14.25" customHeight="1" x14ac:dyDescent="0.25">
      <c r="A170" s="28" t="s">
        <v>118</v>
      </c>
      <c r="B170" s="28" t="s">
        <v>118</v>
      </c>
      <c r="C170" s="28" t="s">
        <v>118</v>
      </c>
      <c r="D170" s="28" t="s">
        <v>582</v>
      </c>
      <c r="E170" s="28" t="s">
        <v>272</v>
      </c>
      <c r="F170" s="28" t="s">
        <v>583</v>
      </c>
      <c r="G170" s="30">
        <v>3500</v>
      </c>
      <c r="H170" s="30">
        <v>0</v>
      </c>
      <c r="I170" s="10">
        <f t="shared" si="2"/>
        <v>0</v>
      </c>
    </row>
    <row r="171" spans="1:9" ht="27" customHeight="1" x14ac:dyDescent="0.25">
      <c r="A171" s="28" t="s">
        <v>118</v>
      </c>
      <c r="B171" s="28" t="s">
        <v>118</v>
      </c>
      <c r="C171" s="28" t="s">
        <v>118</v>
      </c>
      <c r="D171" s="28" t="s">
        <v>584</v>
      </c>
      <c r="E171" s="28" t="s">
        <v>272</v>
      </c>
      <c r="F171" s="28" t="s">
        <v>585</v>
      </c>
      <c r="G171" s="30">
        <v>21900</v>
      </c>
      <c r="H171" s="30">
        <v>13041.41</v>
      </c>
      <c r="I171" s="10">
        <f t="shared" si="2"/>
        <v>0.59549817351598178</v>
      </c>
    </row>
    <row r="172" spans="1:9" ht="27" customHeight="1" x14ac:dyDescent="0.25">
      <c r="A172" s="28" t="s">
        <v>118</v>
      </c>
      <c r="B172" s="28" t="s">
        <v>118</v>
      </c>
      <c r="C172" s="28" t="s">
        <v>118</v>
      </c>
      <c r="D172" s="28" t="s">
        <v>532</v>
      </c>
      <c r="E172" s="28" t="s">
        <v>272</v>
      </c>
      <c r="F172" s="28" t="s">
        <v>533</v>
      </c>
      <c r="G172" s="30">
        <v>160500</v>
      </c>
      <c r="H172" s="30">
        <v>35696.550000000003</v>
      </c>
      <c r="I172" s="10">
        <f t="shared" si="2"/>
        <v>0.22240841121495328</v>
      </c>
    </row>
    <row r="173" spans="1:9" ht="27" customHeight="1" x14ac:dyDescent="0.25">
      <c r="A173" s="28" t="s">
        <v>118</v>
      </c>
      <c r="B173" s="28" t="s">
        <v>118</v>
      </c>
      <c r="C173" s="28" t="s">
        <v>118</v>
      </c>
      <c r="D173" s="28" t="s">
        <v>616</v>
      </c>
      <c r="E173" s="28" t="s">
        <v>272</v>
      </c>
      <c r="F173" s="28" t="s">
        <v>617</v>
      </c>
      <c r="G173" s="30">
        <v>34417.4</v>
      </c>
      <c r="H173" s="30">
        <v>17952.96</v>
      </c>
      <c r="I173" s="10">
        <f t="shared" si="2"/>
        <v>0.52162452712871976</v>
      </c>
    </row>
    <row r="174" spans="1:9" ht="27" customHeight="1" x14ac:dyDescent="0.25">
      <c r="A174" s="28" t="s">
        <v>118</v>
      </c>
      <c r="B174" s="28" t="s">
        <v>118</v>
      </c>
      <c r="C174" s="28" t="s">
        <v>118</v>
      </c>
      <c r="D174" s="28" t="s">
        <v>542</v>
      </c>
      <c r="E174" s="28" t="s">
        <v>272</v>
      </c>
      <c r="F174" s="28" t="s">
        <v>543</v>
      </c>
      <c r="G174" s="30">
        <v>252000</v>
      </c>
      <c r="H174" s="30">
        <v>195066.1</v>
      </c>
      <c r="I174" s="10">
        <f t="shared" si="2"/>
        <v>0.7740718253968254</v>
      </c>
    </row>
    <row r="175" spans="1:9" ht="27" customHeight="1" x14ac:dyDescent="0.25">
      <c r="A175" s="28" t="s">
        <v>118</v>
      </c>
      <c r="B175" s="28" t="s">
        <v>118</v>
      </c>
      <c r="C175" s="28" t="s">
        <v>118</v>
      </c>
      <c r="D175" s="28" t="s">
        <v>544</v>
      </c>
      <c r="E175" s="28" t="s">
        <v>272</v>
      </c>
      <c r="F175" s="28" t="s">
        <v>545</v>
      </c>
      <c r="G175" s="30">
        <v>190500</v>
      </c>
      <c r="H175" s="30">
        <v>22049.51</v>
      </c>
      <c r="I175" s="10">
        <f t="shared" si="2"/>
        <v>0.1157454593175853</v>
      </c>
    </row>
    <row r="176" spans="1:9" ht="27" customHeight="1" x14ac:dyDescent="0.25">
      <c r="A176" s="28" t="s">
        <v>118</v>
      </c>
      <c r="B176" s="28" t="s">
        <v>118</v>
      </c>
      <c r="C176" s="28" t="s">
        <v>118</v>
      </c>
      <c r="D176" s="28" t="s">
        <v>588</v>
      </c>
      <c r="E176" s="28" t="s">
        <v>272</v>
      </c>
      <c r="F176" s="28" t="s">
        <v>589</v>
      </c>
      <c r="G176" s="30">
        <v>7000</v>
      </c>
      <c r="H176" s="30">
        <v>300</v>
      </c>
      <c r="I176" s="10">
        <f t="shared" si="2"/>
        <v>4.2857142857142858E-2</v>
      </c>
    </row>
    <row r="177" spans="1:9" ht="27" customHeight="1" x14ac:dyDescent="0.25">
      <c r="A177" s="28" t="s">
        <v>118</v>
      </c>
      <c r="B177" s="28" t="s">
        <v>118</v>
      </c>
      <c r="C177" s="28" t="s">
        <v>118</v>
      </c>
      <c r="D177" s="28" t="s">
        <v>518</v>
      </c>
      <c r="E177" s="28" t="s">
        <v>272</v>
      </c>
      <c r="F177" s="28" t="s">
        <v>519</v>
      </c>
      <c r="G177" s="30">
        <v>183994</v>
      </c>
      <c r="H177" s="30">
        <v>63753.17</v>
      </c>
      <c r="I177" s="10">
        <f t="shared" si="2"/>
        <v>0.34649591834516341</v>
      </c>
    </row>
    <row r="178" spans="1:9" ht="14.25" customHeight="1" x14ac:dyDescent="0.25">
      <c r="A178" s="28" t="s">
        <v>118</v>
      </c>
      <c r="B178" s="28" t="s">
        <v>118</v>
      </c>
      <c r="C178" s="28" t="s">
        <v>118</v>
      </c>
      <c r="D178" s="28" t="s">
        <v>518</v>
      </c>
      <c r="E178" s="28" t="s">
        <v>116</v>
      </c>
      <c r="F178" s="28" t="s">
        <v>519</v>
      </c>
      <c r="G178" s="30">
        <v>32348.639999999999</v>
      </c>
      <c r="H178" s="30">
        <v>32348.639999999999</v>
      </c>
      <c r="I178" s="10">
        <f t="shared" si="2"/>
        <v>1</v>
      </c>
    </row>
    <row r="179" spans="1:9" ht="14.25" customHeight="1" x14ac:dyDescent="0.25">
      <c r="A179" s="28" t="s">
        <v>118</v>
      </c>
      <c r="B179" s="28" t="s">
        <v>118</v>
      </c>
      <c r="C179" s="28" t="s">
        <v>118</v>
      </c>
      <c r="D179" s="28" t="s">
        <v>518</v>
      </c>
      <c r="E179" s="28" t="s">
        <v>142</v>
      </c>
      <c r="F179" s="28" t="s">
        <v>519</v>
      </c>
      <c r="G179" s="30">
        <v>8301.36</v>
      </c>
      <c r="H179" s="30">
        <v>8301.36</v>
      </c>
      <c r="I179" s="10">
        <f t="shared" si="2"/>
        <v>1</v>
      </c>
    </row>
    <row r="180" spans="1:9" ht="27" customHeight="1" x14ac:dyDescent="0.25">
      <c r="A180" s="28" t="s">
        <v>118</v>
      </c>
      <c r="B180" s="28" t="s">
        <v>118</v>
      </c>
      <c r="C180" s="28" t="s">
        <v>118</v>
      </c>
      <c r="D180" s="28" t="s">
        <v>568</v>
      </c>
      <c r="E180" s="28" t="s">
        <v>272</v>
      </c>
      <c r="F180" s="28" t="s">
        <v>569</v>
      </c>
      <c r="G180" s="30">
        <v>6000</v>
      </c>
      <c r="H180" s="30">
        <v>3319.6</v>
      </c>
      <c r="I180" s="10">
        <f t="shared" si="2"/>
        <v>0.55326666666666668</v>
      </c>
    </row>
    <row r="181" spans="1:9" ht="14.25" customHeight="1" x14ac:dyDescent="0.25">
      <c r="A181" s="28" t="s">
        <v>118</v>
      </c>
      <c r="B181" s="28" t="s">
        <v>118</v>
      </c>
      <c r="C181" s="28" t="s">
        <v>118</v>
      </c>
      <c r="D181" s="28" t="s">
        <v>590</v>
      </c>
      <c r="E181" s="28" t="s">
        <v>272</v>
      </c>
      <c r="F181" s="28" t="s">
        <v>591</v>
      </c>
      <c r="G181" s="30">
        <v>8000</v>
      </c>
      <c r="H181" s="30">
        <v>1403.86</v>
      </c>
      <c r="I181" s="10">
        <f t="shared" si="2"/>
        <v>0.17548249999999999</v>
      </c>
    </row>
    <row r="182" spans="1:9" ht="14.25" customHeight="1" x14ac:dyDescent="0.25">
      <c r="A182" s="28" t="s">
        <v>118</v>
      </c>
      <c r="B182" s="28" t="s">
        <v>118</v>
      </c>
      <c r="C182" s="28" t="s">
        <v>118</v>
      </c>
      <c r="D182" s="28" t="s">
        <v>534</v>
      </c>
      <c r="E182" s="28" t="s">
        <v>272</v>
      </c>
      <c r="F182" s="28" t="s">
        <v>535</v>
      </c>
      <c r="G182" s="30">
        <v>4500</v>
      </c>
      <c r="H182" s="30">
        <v>0</v>
      </c>
      <c r="I182" s="10">
        <f t="shared" si="2"/>
        <v>0</v>
      </c>
    </row>
    <row r="183" spans="1:9" ht="14.25" customHeight="1" x14ac:dyDescent="0.25">
      <c r="A183" s="28" t="s">
        <v>118</v>
      </c>
      <c r="B183" s="28" t="s">
        <v>118</v>
      </c>
      <c r="C183" s="28" t="s">
        <v>118</v>
      </c>
      <c r="D183" s="28" t="s">
        <v>570</v>
      </c>
      <c r="E183" s="28" t="s">
        <v>272</v>
      </c>
      <c r="F183" s="28" t="s">
        <v>571</v>
      </c>
      <c r="G183" s="30">
        <v>199560.52</v>
      </c>
      <c r="H183" s="30">
        <v>149670.39000000001</v>
      </c>
      <c r="I183" s="10">
        <f t="shared" si="2"/>
        <v>0.75000000000000011</v>
      </c>
    </row>
    <row r="184" spans="1:9" ht="14.25" customHeight="1" x14ac:dyDescent="0.25">
      <c r="A184" s="28" t="s">
        <v>118</v>
      </c>
      <c r="B184" s="28" t="s">
        <v>118</v>
      </c>
      <c r="C184" s="28" t="s">
        <v>118</v>
      </c>
      <c r="D184" s="28" t="s">
        <v>556</v>
      </c>
      <c r="E184" s="28" t="s">
        <v>272</v>
      </c>
      <c r="F184" s="28" t="s">
        <v>557</v>
      </c>
      <c r="G184" s="30">
        <v>32</v>
      </c>
      <c r="H184" s="30">
        <v>0</v>
      </c>
      <c r="I184" s="10">
        <f t="shared" si="2"/>
        <v>0</v>
      </c>
    </row>
    <row r="185" spans="1:9" ht="14.25" customHeight="1" x14ac:dyDescent="0.25">
      <c r="A185" s="28" t="s">
        <v>118</v>
      </c>
      <c r="B185" s="28" t="s">
        <v>118</v>
      </c>
      <c r="C185" s="28" t="s">
        <v>118</v>
      </c>
      <c r="D185" s="28" t="s">
        <v>572</v>
      </c>
      <c r="E185" s="28" t="s">
        <v>272</v>
      </c>
      <c r="F185" s="28" t="s">
        <v>573</v>
      </c>
      <c r="G185" s="30">
        <v>5500</v>
      </c>
      <c r="H185" s="30">
        <v>330</v>
      </c>
      <c r="I185" s="10">
        <f t="shared" si="2"/>
        <v>0.06</v>
      </c>
    </row>
    <row r="186" spans="1:9" ht="27" customHeight="1" x14ac:dyDescent="0.25">
      <c r="A186" s="28" t="s">
        <v>118</v>
      </c>
      <c r="B186" s="28" t="s">
        <v>118</v>
      </c>
      <c r="C186" s="28" t="s">
        <v>118</v>
      </c>
      <c r="D186" s="28" t="s">
        <v>574</v>
      </c>
      <c r="E186" s="28" t="s">
        <v>272</v>
      </c>
      <c r="F186" s="28" t="s">
        <v>575</v>
      </c>
      <c r="G186" s="30">
        <v>69160</v>
      </c>
      <c r="H186" s="30">
        <v>3122.5</v>
      </c>
      <c r="I186" s="10">
        <f t="shared" si="2"/>
        <v>4.5148930017351069E-2</v>
      </c>
    </row>
    <row r="187" spans="1:9" ht="27" customHeight="1" x14ac:dyDescent="0.25">
      <c r="A187" s="28" t="s">
        <v>118</v>
      </c>
      <c r="B187" s="28" t="s">
        <v>118</v>
      </c>
      <c r="C187" s="28" t="s">
        <v>118</v>
      </c>
      <c r="D187" s="28" t="s">
        <v>618</v>
      </c>
      <c r="E187" s="28" t="s">
        <v>272</v>
      </c>
      <c r="F187" s="28" t="s">
        <v>619</v>
      </c>
      <c r="G187" s="30">
        <v>3616316.9</v>
      </c>
      <c r="H187" s="30">
        <v>1512108.77</v>
      </c>
      <c r="I187" s="10">
        <f t="shared" si="2"/>
        <v>0.41813502848713285</v>
      </c>
    </row>
    <row r="188" spans="1:9" ht="14.25" customHeight="1" x14ac:dyDescent="0.25">
      <c r="A188" s="28" t="s">
        <v>118</v>
      </c>
      <c r="B188" s="28" t="s">
        <v>118</v>
      </c>
      <c r="C188" s="28" t="s">
        <v>118</v>
      </c>
      <c r="D188" s="28" t="s">
        <v>620</v>
      </c>
      <c r="E188" s="28" t="s">
        <v>272</v>
      </c>
      <c r="F188" s="28" t="s">
        <v>621</v>
      </c>
      <c r="G188" s="30">
        <v>280232.03000000003</v>
      </c>
      <c r="H188" s="30">
        <v>280232.03000000003</v>
      </c>
      <c r="I188" s="10">
        <f t="shared" si="2"/>
        <v>1</v>
      </c>
    </row>
    <row r="189" spans="1:9" ht="27" customHeight="1" x14ac:dyDescent="0.25">
      <c r="A189" s="7"/>
      <c r="B189" s="7" t="s">
        <v>429</v>
      </c>
      <c r="C189" s="7"/>
      <c r="D189" s="7"/>
      <c r="E189" s="7"/>
      <c r="F189" s="7" t="s">
        <v>430</v>
      </c>
      <c r="G189" s="31">
        <v>651198.97</v>
      </c>
      <c r="H189" s="31">
        <v>258185.21</v>
      </c>
      <c r="I189" s="10">
        <f t="shared" si="2"/>
        <v>0.39647668668763403</v>
      </c>
    </row>
    <row r="190" spans="1:9" ht="27" customHeight="1" x14ac:dyDescent="0.25">
      <c r="A190" s="28" t="s">
        <v>118</v>
      </c>
      <c r="B190" s="28" t="s">
        <v>118</v>
      </c>
      <c r="C190" s="28" t="s">
        <v>118</v>
      </c>
      <c r="D190" s="28" t="s">
        <v>580</v>
      </c>
      <c r="E190" s="28" t="s">
        <v>272</v>
      </c>
      <c r="F190" s="28" t="s">
        <v>581</v>
      </c>
      <c r="G190" s="30">
        <v>27304</v>
      </c>
      <c r="H190" s="30">
        <v>12608.4</v>
      </c>
      <c r="I190" s="10">
        <f t="shared" si="2"/>
        <v>0.46177849399355403</v>
      </c>
    </row>
    <row r="191" spans="1:9" ht="27" customHeight="1" x14ac:dyDescent="0.25">
      <c r="A191" s="28" t="s">
        <v>118</v>
      </c>
      <c r="B191" s="28" t="s">
        <v>118</v>
      </c>
      <c r="C191" s="28" t="s">
        <v>118</v>
      </c>
      <c r="D191" s="28" t="s">
        <v>526</v>
      </c>
      <c r="E191" s="28" t="s">
        <v>272</v>
      </c>
      <c r="F191" s="28" t="s">
        <v>527</v>
      </c>
      <c r="G191" s="30">
        <v>37504</v>
      </c>
      <c r="H191" s="30">
        <v>18151.86</v>
      </c>
      <c r="I191" s="10">
        <f t="shared" si="2"/>
        <v>0.48399797354948809</v>
      </c>
    </row>
    <row r="192" spans="1:9" ht="14.25" customHeight="1" x14ac:dyDescent="0.25">
      <c r="A192" s="28" t="s">
        <v>118</v>
      </c>
      <c r="B192" s="28" t="s">
        <v>118</v>
      </c>
      <c r="C192" s="28" t="s">
        <v>118</v>
      </c>
      <c r="D192" s="28" t="s">
        <v>566</v>
      </c>
      <c r="E192" s="28" t="s">
        <v>272</v>
      </c>
      <c r="F192" s="28" t="s">
        <v>567</v>
      </c>
      <c r="G192" s="30">
        <v>2713.2</v>
      </c>
      <c r="H192" s="30">
        <v>2713.2</v>
      </c>
      <c r="I192" s="10">
        <f t="shared" si="2"/>
        <v>1</v>
      </c>
    </row>
    <row r="193" spans="1:9" ht="27" customHeight="1" x14ac:dyDescent="0.25">
      <c r="A193" s="28" t="s">
        <v>118</v>
      </c>
      <c r="B193" s="28" t="s">
        <v>118</v>
      </c>
      <c r="C193" s="28" t="s">
        <v>118</v>
      </c>
      <c r="D193" s="28" t="s">
        <v>528</v>
      </c>
      <c r="E193" s="28" t="s">
        <v>272</v>
      </c>
      <c r="F193" s="28" t="s">
        <v>529</v>
      </c>
      <c r="G193" s="30">
        <v>79878</v>
      </c>
      <c r="H193" s="30">
        <v>33035.300000000003</v>
      </c>
      <c r="I193" s="10">
        <f t="shared" si="2"/>
        <v>0.41357194721950979</v>
      </c>
    </row>
    <row r="194" spans="1:9" ht="27" customHeight="1" x14ac:dyDescent="0.25">
      <c r="A194" s="28" t="s">
        <v>118</v>
      </c>
      <c r="B194" s="28" t="s">
        <v>118</v>
      </c>
      <c r="C194" s="28" t="s">
        <v>118</v>
      </c>
      <c r="D194" s="28" t="s">
        <v>530</v>
      </c>
      <c r="E194" s="28" t="s">
        <v>272</v>
      </c>
      <c r="F194" s="28" t="s">
        <v>531</v>
      </c>
      <c r="G194" s="30">
        <v>11385</v>
      </c>
      <c r="H194" s="30">
        <v>3051.3</v>
      </c>
      <c r="I194" s="10">
        <f t="shared" ref="I194:I257" si="3">IF($G194=0,0,$H194/$G194)</f>
        <v>0.26801054018445325</v>
      </c>
    </row>
    <row r="195" spans="1:9" ht="14.25" customHeight="1" x14ac:dyDescent="0.25">
      <c r="A195" s="28" t="s">
        <v>118</v>
      </c>
      <c r="B195" s="28" t="s">
        <v>118</v>
      </c>
      <c r="C195" s="28" t="s">
        <v>118</v>
      </c>
      <c r="D195" s="28" t="s">
        <v>532</v>
      </c>
      <c r="E195" s="28" t="s">
        <v>272</v>
      </c>
      <c r="F195" s="28" t="s">
        <v>533</v>
      </c>
      <c r="G195" s="30">
        <v>6500</v>
      </c>
      <c r="H195" s="30">
        <v>0</v>
      </c>
      <c r="I195" s="10">
        <f t="shared" si="3"/>
        <v>0</v>
      </c>
    </row>
    <row r="196" spans="1:9" ht="14.25" customHeight="1" x14ac:dyDescent="0.25">
      <c r="A196" s="28" t="s">
        <v>118</v>
      </c>
      <c r="B196" s="28" t="s">
        <v>118</v>
      </c>
      <c r="C196" s="28" t="s">
        <v>118</v>
      </c>
      <c r="D196" s="28" t="s">
        <v>616</v>
      </c>
      <c r="E196" s="28" t="s">
        <v>272</v>
      </c>
      <c r="F196" s="28" t="s">
        <v>617</v>
      </c>
      <c r="G196" s="30">
        <v>6000</v>
      </c>
      <c r="H196" s="30">
        <v>0</v>
      </c>
      <c r="I196" s="10">
        <f t="shared" si="3"/>
        <v>0</v>
      </c>
    </row>
    <row r="197" spans="1:9" ht="27" customHeight="1" x14ac:dyDescent="0.25">
      <c r="A197" s="28" t="s">
        <v>118</v>
      </c>
      <c r="B197" s="28" t="s">
        <v>118</v>
      </c>
      <c r="C197" s="28" t="s">
        <v>118</v>
      </c>
      <c r="D197" s="28" t="s">
        <v>518</v>
      </c>
      <c r="E197" s="28" t="s">
        <v>272</v>
      </c>
      <c r="F197" s="28" t="s">
        <v>519</v>
      </c>
      <c r="G197" s="30">
        <v>28070</v>
      </c>
      <c r="H197" s="30">
        <v>11348.5</v>
      </c>
      <c r="I197" s="10">
        <f t="shared" si="3"/>
        <v>0.40429283933024579</v>
      </c>
    </row>
    <row r="198" spans="1:9" ht="27" customHeight="1" x14ac:dyDescent="0.25">
      <c r="A198" s="28" t="s">
        <v>118</v>
      </c>
      <c r="B198" s="28" t="s">
        <v>118</v>
      </c>
      <c r="C198" s="28" t="s">
        <v>118</v>
      </c>
      <c r="D198" s="28" t="s">
        <v>570</v>
      </c>
      <c r="E198" s="28" t="s">
        <v>272</v>
      </c>
      <c r="F198" s="28" t="s">
        <v>571</v>
      </c>
      <c r="G198" s="30">
        <v>28829.279999999999</v>
      </c>
      <c r="H198" s="30">
        <v>21621.97</v>
      </c>
      <c r="I198" s="10">
        <f t="shared" si="3"/>
        <v>0.75000034686957151</v>
      </c>
    </row>
    <row r="199" spans="1:9" ht="14.25" customHeight="1" x14ac:dyDescent="0.25">
      <c r="A199" s="28" t="s">
        <v>118</v>
      </c>
      <c r="B199" s="28" t="s">
        <v>118</v>
      </c>
      <c r="C199" s="28" t="s">
        <v>118</v>
      </c>
      <c r="D199" s="28" t="s">
        <v>574</v>
      </c>
      <c r="E199" s="28" t="s">
        <v>272</v>
      </c>
      <c r="F199" s="28" t="s">
        <v>575</v>
      </c>
      <c r="G199" s="30">
        <v>6970</v>
      </c>
      <c r="H199" s="30">
        <v>0</v>
      </c>
      <c r="I199" s="10">
        <f t="shared" si="3"/>
        <v>0</v>
      </c>
    </row>
    <row r="200" spans="1:9" ht="27" customHeight="1" x14ac:dyDescent="0.25">
      <c r="A200" s="28" t="s">
        <v>118</v>
      </c>
      <c r="B200" s="28" t="s">
        <v>118</v>
      </c>
      <c r="C200" s="28" t="s">
        <v>118</v>
      </c>
      <c r="D200" s="28" t="s">
        <v>618</v>
      </c>
      <c r="E200" s="28" t="s">
        <v>272</v>
      </c>
      <c r="F200" s="28" t="s">
        <v>619</v>
      </c>
      <c r="G200" s="30">
        <v>390868.08</v>
      </c>
      <c r="H200" s="30">
        <v>130477.27</v>
      </c>
      <c r="I200" s="10">
        <f t="shared" si="3"/>
        <v>0.33381408376964422</v>
      </c>
    </row>
    <row r="201" spans="1:9" ht="14.25" customHeight="1" x14ac:dyDescent="0.25">
      <c r="A201" s="28" t="s">
        <v>118</v>
      </c>
      <c r="B201" s="28" t="s">
        <v>118</v>
      </c>
      <c r="C201" s="28" t="s">
        <v>118</v>
      </c>
      <c r="D201" s="28" t="s">
        <v>620</v>
      </c>
      <c r="E201" s="28" t="s">
        <v>272</v>
      </c>
      <c r="F201" s="28" t="s">
        <v>621</v>
      </c>
      <c r="G201" s="30">
        <v>25177.41</v>
      </c>
      <c r="H201" s="30">
        <v>25177.41</v>
      </c>
      <c r="I201" s="10">
        <f t="shared" si="3"/>
        <v>1</v>
      </c>
    </row>
    <row r="202" spans="1:9" ht="14.25" customHeight="1" x14ac:dyDescent="0.25">
      <c r="A202" s="7"/>
      <c r="B202" s="7" t="s">
        <v>622</v>
      </c>
      <c r="C202" s="7"/>
      <c r="D202" s="7"/>
      <c r="E202" s="7"/>
      <c r="F202" s="7" t="s">
        <v>623</v>
      </c>
      <c r="G202" s="31">
        <v>220000</v>
      </c>
      <c r="H202" s="31">
        <v>77243.320000000007</v>
      </c>
      <c r="I202" s="10">
        <f t="shared" si="3"/>
        <v>0.35110600000000003</v>
      </c>
    </row>
    <row r="203" spans="1:9" ht="27" customHeight="1" x14ac:dyDescent="0.25">
      <c r="A203" s="28" t="s">
        <v>118</v>
      </c>
      <c r="B203" s="28" t="s">
        <v>118</v>
      </c>
      <c r="C203" s="28" t="s">
        <v>118</v>
      </c>
      <c r="D203" s="28" t="s">
        <v>624</v>
      </c>
      <c r="E203" s="28" t="s">
        <v>272</v>
      </c>
      <c r="F203" s="28" t="s">
        <v>625</v>
      </c>
      <c r="G203" s="30">
        <v>220000</v>
      </c>
      <c r="H203" s="30">
        <v>77243.320000000007</v>
      </c>
      <c r="I203" s="10">
        <f t="shared" si="3"/>
        <v>0.35110600000000003</v>
      </c>
    </row>
    <row r="204" spans="1:9" ht="27" customHeight="1" x14ac:dyDescent="0.25">
      <c r="A204" s="7"/>
      <c r="B204" s="7" t="s">
        <v>433</v>
      </c>
      <c r="C204" s="7"/>
      <c r="D204" s="7"/>
      <c r="E204" s="7"/>
      <c r="F204" s="7" t="s">
        <v>434</v>
      </c>
      <c r="G204" s="31">
        <v>1245770.48</v>
      </c>
      <c r="H204" s="31">
        <v>589612.36</v>
      </c>
      <c r="I204" s="10">
        <f t="shared" si="3"/>
        <v>0.47329132409687535</v>
      </c>
    </row>
    <row r="205" spans="1:9" ht="27" customHeight="1" x14ac:dyDescent="0.25">
      <c r="A205" s="28" t="s">
        <v>118</v>
      </c>
      <c r="B205" s="28" t="s">
        <v>118</v>
      </c>
      <c r="C205" s="28" t="s">
        <v>118</v>
      </c>
      <c r="D205" s="28" t="s">
        <v>580</v>
      </c>
      <c r="E205" s="28" t="s">
        <v>272</v>
      </c>
      <c r="F205" s="28" t="s">
        <v>581</v>
      </c>
      <c r="G205" s="30">
        <v>33987</v>
      </c>
      <c r="H205" s="30">
        <v>16509.2</v>
      </c>
      <c r="I205" s="10">
        <f t="shared" si="3"/>
        <v>0.4857504339894666</v>
      </c>
    </row>
    <row r="206" spans="1:9" ht="27" customHeight="1" x14ac:dyDescent="0.25">
      <c r="A206" s="28" t="s">
        <v>118</v>
      </c>
      <c r="B206" s="28" t="s">
        <v>118</v>
      </c>
      <c r="C206" s="28" t="s">
        <v>118</v>
      </c>
      <c r="D206" s="28" t="s">
        <v>526</v>
      </c>
      <c r="E206" s="28" t="s">
        <v>272</v>
      </c>
      <c r="F206" s="28" t="s">
        <v>527</v>
      </c>
      <c r="G206" s="30">
        <v>300734.44</v>
      </c>
      <c r="H206" s="30">
        <v>127415.25</v>
      </c>
      <c r="I206" s="10">
        <f t="shared" si="3"/>
        <v>0.42368027419805993</v>
      </c>
    </row>
    <row r="207" spans="1:9" ht="14.25" customHeight="1" x14ac:dyDescent="0.25">
      <c r="A207" s="28" t="s">
        <v>118</v>
      </c>
      <c r="B207" s="28" t="s">
        <v>118</v>
      </c>
      <c r="C207" s="28" t="s">
        <v>118</v>
      </c>
      <c r="D207" s="28" t="s">
        <v>566</v>
      </c>
      <c r="E207" s="28" t="s">
        <v>272</v>
      </c>
      <c r="F207" s="28" t="s">
        <v>567</v>
      </c>
      <c r="G207" s="30">
        <v>18704.32</v>
      </c>
      <c r="H207" s="30">
        <v>18704.32</v>
      </c>
      <c r="I207" s="10">
        <f t="shared" si="3"/>
        <v>1</v>
      </c>
    </row>
    <row r="208" spans="1:9" ht="27" customHeight="1" x14ac:dyDescent="0.25">
      <c r="A208" s="28" t="s">
        <v>118</v>
      </c>
      <c r="B208" s="28" t="s">
        <v>118</v>
      </c>
      <c r="C208" s="28" t="s">
        <v>118</v>
      </c>
      <c r="D208" s="28" t="s">
        <v>528</v>
      </c>
      <c r="E208" s="28" t="s">
        <v>272</v>
      </c>
      <c r="F208" s="28" t="s">
        <v>529</v>
      </c>
      <c r="G208" s="30">
        <v>144819</v>
      </c>
      <c r="H208" s="30">
        <v>70052.679999999993</v>
      </c>
      <c r="I208" s="10">
        <f t="shared" si="3"/>
        <v>0.48372575421733333</v>
      </c>
    </row>
    <row r="209" spans="1:9" ht="27" customHeight="1" x14ac:dyDescent="0.25">
      <c r="A209" s="28" t="s">
        <v>118</v>
      </c>
      <c r="B209" s="28" t="s">
        <v>118</v>
      </c>
      <c r="C209" s="28" t="s">
        <v>118</v>
      </c>
      <c r="D209" s="28" t="s">
        <v>530</v>
      </c>
      <c r="E209" s="28" t="s">
        <v>272</v>
      </c>
      <c r="F209" s="28" t="s">
        <v>531</v>
      </c>
      <c r="G209" s="30">
        <v>20640</v>
      </c>
      <c r="H209" s="30">
        <v>8794.2999999999993</v>
      </c>
      <c r="I209" s="10">
        <f t="shared" si="3"/>
        <v>0.4260804263565891</v>
      </c>
    </row>
    <row r="210" spans="1:9" ht="14.25" customHeight="1" x14ac:dyDescent="0.25">
      <c r="A210" s="28" t="s">
        <v>118</v>
      </c>
      <c r="B210" s="28" t="s">
        <v>118</v>
      </c>
      <c r="C210" s="28" t="s">
        <v>118</v>
      </c>
      <c r="D210" s="28" t="s">
        <v>532</v>
      </c>
      <c r="E210" s="28" t="s">
        <v>272</v>
      </c>
      <c r="F210" s="28" t="s">
        <v>533</v>
      </c>
      <c r="G210" s="30">
        <v>6000</v>
      </c>
      <c r="H210" s="30">
        <v>0</v>
      </c>
      <c r="I210" s="10">
        <f t="shared" si="3"/>
        <v>0</v>
      </c>
    </row>
    <row r="211" spans="1:9" ht="14.25" customHeight="1" x14ac:dyDescent="0.25">
      <c r="A211" s="28" t="s">
        <v>118</v>
      </c>
      <c r="B211" s="28" t="s">
        <v>118</v>
      </c>
      <c r="C211" s="28" t="s">
        <v>118</v>
      </c>
      <c r="D211" s="28" t="s">
        <v>616</v>
      </c>
      <c r="E211" s="28" t="s">
        <v>272</v>
      </c>
      <c r="F211" s="28" t="s">
        <v>617</v>
      </c>
      <c r="G211" s="30">
        <v>6500</v>
      </c>
      <c r="H211" s="30">
        <v>0</v>
      </c>
      <c r="I211" s="10">
        <f t="shared" si="3"/>
        <v>0</v>
      </c>
    </row>
    <row r="212" spans="1:9" ht="27" customHeight="1" x14ac:dyDescent="0.25">
      <c r="A212" s="28" t="s">
        <v>118</v>
      </c>
      <c r="B212" s="28" t="s">
        <v>118</v>
      </c>
      <c r="C212" s="28" t="s">
        <v>118</v>
      </c>
      <c r="D212" s="28" t="s">
        <v>542</v>
      </c>
      <c r="E212" s="28" t="s">
        <v>272</v>
      </c>
      <c r="F212" s="28" t="s">
        <v>543</v>
      </c>
      <c r="G212" s="30">
        <v>24700</v>
      </c>
      <c r="H212" s="30">
        <v>19528.52</v>
      </c>
      <c r="I212" s="10">
        <f t="shared" si="3"/>
        <v>0.79062834008097171</v>
      </c>
    </row>
    <row r="213" spans="1:9" ht="27" customHeight="1" x14ac:dyDescent="0.25">
      <c r="A213" s="28" t="s">
        <v>118</v>
      </c>
      <c r="B213" s="28" t="s">
        <v>118</v>
      </c>
      <c r="C213" s="28" t="s">
        <v>118</v>
      </c>
      <c r="D213" s="28" t="s">
        <v>518</v>
      </c>
      <c r="E213" s="28" t="s">
        <v>272</v>
      </c>
      <c r="F213" s="28" t="s">
        <v>519</v>
      </c>
      <c r="G213" s="30">
        <v>101115</v>
      </c>
      <c r="H213" s="30">
        <v>47889.04</v>
      </c>
      <c r="I213" s="10">
        <f t="shared" si="3"/>
        <v>0.47360965237600755</v>
      </c>
    </row>
    <row r="214" spans="1:9" ht="14.25" customHeight="1" x14ac:dyDescent="0.25">
      <c r="A214" s="28" t="s">
        <v>118</v>
      </c>
      <c r="B214" s="28" t="s">
        <v>118</v>
      </c>
      <c r="C214" s="28" t="s">
        <v>118</v>
      </c>
      <c r="D214" s="28" t="s">
        <v>568</v>
      </c>
      <c r="E214" s="28" t="s">
        <v>272</v>
      </c>
      <c r="F214" s="28" t="s">
        <v>569</v>
      </c>
      <c r="G214" s="30">
        <v>2500</v>
      </c>
      <c r="H214" s="30">
        <v>872.59</v>
      </c>
      <c r="I214" s="10">
        <f t="shared" si="3"/>
        <v>0.34903600000000001</v>
      </c>
    </row>
    <row r="215" spans="1:9" ht="27" customHeight="1" x14ac:dyDescent="0.25">
      <c r="A215" s="28" t="s">
        <v>118</v>
      </c>
      <c r="B215" s="28" t="s">
        <v>118</v>
      </c>
      <c r="C215" s="28" t="s">
        <v>118</v>
      </c>
      <c r="D215" s="28" t="s">
        <v>570</v>
      </c>
      <c r="E215" s="28" t="s">
        <v>272</v>
      </c>
      <c r="F215" s="28" t="s">
        <v>571</v>
      </c>
      <c r="G215" s="30">
        <v>39019.980000000003</v>
      </c>
      <c r="H215" s="30">
        <v>29264.99</v>
      </c>
      <c r="I215" s="10">
        <f t="shared" si="3"/>
        <v>0.75000012813948136</v>
      </c>
    </row>
    <row r="216" spans="1:9" ht="14.25" customHeight="1" x14ac:dyDescent="0.25">
      <c r="A216" s="28" t="s">
        <v>118</v>
      </c>
      <c r="B216" s="28" t="s">
        <v>118</v>
      </c>
      <c r="C216" s="28" t="s">
        <v>118</v>
      </c>
      <c r="D216" s="28" t="s">
        <v>574</v>
      </c>
      <c r="E216" s="28" t="s">
        <v>272</v>
      </c>
      <c r="F216" s="28" t="s">
        <v>575</v>
      </c>
      <c r="G216" s="30">
        <v>12637</v>
      </c>
      <c r="H216" s="30">
        <v>0</v>
      </c>
      <c r="I216" s="10">
        <f t="shared" si="3"/>
        <v>0</v>
      </c>
    </row>
    <row r="217" spans="1:9" ht="27" customHeight="1" x14ac:dyDescent="0.25">
      <c r="A217" s="28" t="s">
        <v>118</v>
      </c>
      <c r="B217" s="28" t="s">
        <v>118</v>
      </c>
      <c r="C217" s="28" t="s">
        <v>118</v>
      </c>
      <c r="D217" s="28" t="s">
        <v>618</v>
      </c>
      <c r="E217" s="28" t="s">
        <v>272</v>
      </c>
      <c r="F217" s="28" t="s">
        <v>619</v>
      </c>
      <c r="G217" s="30">
        <v>497765.87</v>
      </c>
      <c r="H217" s="30">
        <v>213933.6</v>
      </c>
      <c r="I217" s="10">
        <f t="shared" si="3"/>
        <v>0.42978760275388106</v>
      </c>
    </row>
    <row r="218" spans="1:9" ht="14.25" customHeight="1" x14ac:dyDescent="0.25">
      <c r="A218" s="28" t="s">
        <v>118</v>
      </c>
      <c r="B218" s="28" t="s">
        <v>118</v>
      </c>
      <c r="C218" s="28" t="s">
        <v>118</v>
      </c>
      <c r="D218" s="28" t="s">
        <v>620</v>
      </c>
      <c r="E218" s="28" t="s">
        <v>272</v>
      </c>
      <c r="F218" s="28" t="s">
        <v>621</v>
      </c>
      <c r="G218" s="30">
        <v>36647.870000000003</v>
      </c>
      <c r="H218" s="30">
        <v>36647.870000000003</v>
      </c>
      <c r="I218" s="10">
        <f t="shared" si="3"/>
        <v>1</v>
      </c>
    </row>
    <row r="219" spans="1:9" ht="27" customHeight="1" x14ac:dyDescent="0.25">
      <c r="A219" s="7"/>
      <c r="B219" s="7" t="s">
        <v>626</v>
      </c>
      <c r="C219" s="7"/>
      <c r="D219" s="7"/>
      <c r="E219" s="7"/>
      <c r="F219" s="7" t="s">
        <v>627</v>
      </c>
      <c r="G219" s="31">
        <v>99361.16</v>
      </c>
      <c r="H219" s="31">
        <v>51926.6</v>
      </c>
      <c r="I219" s="10">
        <f t="shared" si="3"/>
        <v>0.52260460727310343</v>
      </c>
    </row>
    <row r="220" spans="1:9" ht="27" customHeight="1" x14ac:dyDescent="0.25">
      <c r="A220" s="28" t="s">
        <v>118</v>
      </c>
      <c r="B220" s="28" t="s">
        <v>118</v>
      </c>
      <c r="C220" s="28" t="s">
        <v>118</v>
      </c>
      <c r="D220" s="28" t="s">
        <v>580</v>
      </c>
      <c r="E220" s="28" t="s">
        <v>272</v>
      </c>
      <c r="F220" s="28" t="s">
        <v>581</v>
      </c>
      <c r="G220" s="30">
        <v>5049</v>
      </c>
      <c r="H220" s="30">
        <v>2463.1999999999998</v>
      </c>
      <c r="I220" s="10">
        <f t="shared" si="3"/>
        <v>0.48785898197662902</v>
      </c>
    </row>
    <row r="221" spans="1:9" ht="27" customHeight="1" x14ac:dyDescent="0.25">
      <c r="A221" s="28" t="s">
        <v>118</v>
      </c>
      <c r="B221" s="28" t="s">
        <v>118</v>
      </c>
      <c r="C221" s="28" t="s">
        <v>118</v>
      </c>
      <c r="D221" s="28" t="s">
        <v>528</v>
      </c>
      <c r="E221" s="28" t="s">
        <v>272</v>
      </c>
      <c r="F221" s="28" t="s">
        <v>529</v>
      </c>
      <c r="G221" s="30">
        <v>12966</v>
      </c>
      <c r="H221" s="30">
        <v>7071.33</v>
      </c>
      <c r="I221" s="10">
        <f t="shared" si="3"/>
        <v>0.54537482646922719</v>
      </c>
    </row>
    <row r="222" spans="1:9" ht="27" customHeight="1" x14ac:dyDescent="0.25">
      <c r="A222" s="28" t="s">
        <v>118</v>
      </c>
      <c r="B222" s="28" t="s">
        <v>118</v>
      </c>
      <c r="C222" s="28" t="s">
        <v>118</v>
      </c>
      <c r="D222" s="28" t="s">
        <v>530</v>
      </c>
      <c r="E222" s="28" t="s">
        <v>272</v>
      </c>
      <c r="F222" s="28" t="s">
        <v>531</v>
      </c>
      <c r="G222" s="30">
        <v>1848</v>
      </c>
      <c r="H222" s="30">
        <v>1210.22</v>
      </c>
      <c r="I222" s="10">
        <f t="shared" si="3"/>
        <v>0.65488095238095234</v>
      </c>
    </row>
    <row r="223" spans="1:9" ht="14.25" customHeight="1" x14ac:dyDescent="0.25">
      <c r="A223" s="28" t="s">
        <v>118</v>
      </c>
      <c r="B223" s="28" t="s">
        <v>118</v>
      </c>
      <c r="C223" s="28" t="s">
        <v>118</v>
      </c>
      <c r="D223" s="28" t="s">
        <v>616</v>
      </c>
      <c r="E223" s="28" t="s">
        <v>272</v>
      </c>
      <c r="F223" s="28" t="s">
        <v>617</v>
      </c>
      <c r="G223" s="30">
        <v>3000</v>
      </c>
      <c r="H223" s="30">
        <v>0</v>
      </c>
      <c r="I223" s="10">
        <f t="shared" si="3"/>
        <v>0</v>
      </c>
    </row>
    <row r="224" spans="1:9" ht="27" customHeight="1" x14ac:dyDescent="0.25">
      <c r="A224" s="28" t="s">
        <v>118</v>
      </c>
      <c r="B224" s="28" t="s">
        <v>118</v>
      </c>
      <c r="C224" s="28" t="s">
        <v>118</v>
      </c>
      <c r="D224" s="28" t="s">
        <v>570</v>
      </c>
      <c r="E224" s="28" t="s">
        <v>272</v>
      </c>
      <c r="F224" s="28" t="s">
        <v>571</v>
      </c>
      <c r="G224" s="30">
        <v>3349.73</v>
      </c>
      <c r="H224" s="30">
        <v>2512.3000000000002</v>
      </c>
      <c r="I224" s="10">
        <f t="shared" si="3"/>
        <v>0.75000074632880864</v>
      </c>
    </row>
    <row r="225" spans="1:9" ht="14.25" customHeight="1" x14ac:dyDescent="0.25">
      <c r="A225" s="28" t="s">
        <v>118</v>
      </c>
      <c r="B225" s="28" t="s">
        <v>118</v>
      </c>
      <c r="C225" s="28" t="s">
        <v>118</v>
      </c>
      <c r="D225" s="28" t="s">
        <v>574</v>
      </c>
      <c r="E225" s="28" t="s">
        <v>272</v>
      </c>
      <c r="F225" s="28" t="s">
        <v>575</v>
      </c>
      <c r="G225" s="30">
        <v>1131</v>
      </c>
      <c r="H225" s="30">
        <v>0</v>
      </c>
      <c r="I225" s="10">
        <f t="shared" si="3"/>
        <v>0</v>
      </c>
    </row>
    <row r="226" spans="1:9" ht="27" customHeight="1" x14ac:dyDescent="0.25">
      <c r="A226" s="28" t="s">
        <v>118</v>
      </c>
      <c r="B226" s="28" t="s">
        <v>118</v>
      </c>
      <c r="C226" s="28" t="s">
        <v>118</v>
      </c>
      <c r="D226" s="28" t="s">
        <v>618</v>
      </c>
      <c r="E226" s="28" t="s">
        <v>272</v>
      </c>
      <c r="F226" s="28" t="s">
        <v>619</v>
      </c>
      <c r="G226" s="30">
        <v>66317.61</v>
      </c>
      <c r="H226" s="30">
        <v>32969.730000000003</v>
      </c>
      <c r="I226" s="10">
        <f t="shared" si="3"/>
        <v>0.4971489473158035</v>
      </c>
    </row>
    <row r="227" spans="1:9" ht="14.25" customHeight="1" x14ac:dyDescent="0.25">
      <c r="A227" s="28" t="s">
        <v>118</v>
      </c>
      <c r="B227" s="28" t="s">
        <v>118</v>
      </c>
      <c r="C227" s="28" t="s">
        <v>118</v>
      </c>
      <c r="D227" s="28" t="s">
        <v>620</v>
      </c>
      <c r="E227" s="28" t="s">
        <v>272</v>
      </c>
      <c r="F227" s="28" t="s">
        <v>621</v>
      </c>
      <c r="G227" s="30">
        <v>5699.82</v>
      </c>
      <c r="H227" s="30">
        <v>5699.82</v>
      </c>
      <c r="I227" s="10">
        <f t="shared" si="3"/>
        <v>1</v>
      </c>
    </row>
    <row r="228" spans="1:9" ht="27" customHeight="1" x14ac:dyDescent="0.25">
      <c r="A228" s="7"/>
      <c r="B228" s="7" t="s">
        <v>628</v>
      </c>
      <c r="C228" s="7"/>
      <c r="D228" s="7"/>
      <c r="E228" s="7"/>
      <c r="F228" s="7" t="s">
        <v>629</v>
      </c>
      <c r="G228" s="31">
        <v>590130</v>
      </c>
      <c r="H228" s="31">
        <v>213988.27</v>
      </c>
      <c r="I228" s="10">
        <f t="shared" si="3"/>
        <v>0.36261208547269241</v>
      </c>
    </row>
    <row r="229" spans="1:9" ht="14.25" customHeight="1" x14ac:dyDescent="0.25">
      <c r="A229" s="28" t="s">
        <v>118</v>
      </c>
      <c r="B229" s="28" t="s">
        <v>118</v>
      </c>
      <c r="C229" s="28" t="s">
        <v>118</v>
      </c>
      <c r="D229" s="28" t="s">
        <v>580</v>
      </c>
      <c r="E229" s="28" t="s">
        <v>272</v>
      </c>
      <c r="F229" s="28" t="s">
        <v>581</v>
      </c>
      <c r="G229" s="30">
        <v>25000</v>
      </c>
      <c r="H229" s="30">
        <v>0</v>
      </c>
      <c r="I229" s="10">
        <f t="shared" si="3"/>
        <v>0</v>
      </c>
    </row>
    <row r="230" spans="1:9" ht="14.25" customHeight="1" x14ac:dyDescent="0.25">
      <c r="A230" s="28" t="s">
        <v>118</v>
      </c>
      <c r="B230" s="28" t="s">
        <v>118</v>
      </c>
      <c r="C230" s="28" t="s">
        <v>118</v>
      </c>
      <c r="D230" s="28" t="s">
        <v>560</v>
      </c>
      <c r="E230" s="28" t="s">
        <v>272</v>
      </c>
      <c r="F230" s="28" t="s">
        <v>561</v>
      </c>
      <c r="G230" s="30">
        <v>5000</v>
      </c>
      <c r="H230" s="30">
        <v>2823.93</v>
      </c>
      <c r="I230" s="10">
        <f t="shared" si="3"/>
        <v>0.56478600000000001</v>
      </c>
    </row>
    <row r="231" spans="1:9" ht="27" customHeight="1" x14ac:dyDescent="0.25">
      <c r="A231" s="28" t="s">
        <v>118</v>
      </c>
      <c r="B231" s="28" t="s">
        <v>118</v>
      </c>
      <c r="C231" s="28" t="s">
        <v>118</v>
      </c>
      <c r="D231" s="28" t="s">
        <v>526</v>
      </c>
      <c r="E231" s="28" t="s">
        <v>272</v>
      </c>
      <c r="F231" s="28" t="s">
        <v>527</v>
      </c>
      <c r="G231" s="30">
        <v>70000</v>
      </c>
      <c r="H231" s="30">
        <v>29872.799999999999</v>
      </c>
      <c r="I231" s="10">
        <f t="shared" si="3"/>
        <v>0.4267542857142857</v>
      </c>
    </row>
    <row r="232" spans="1:9" ht="14.25" customHeight="1" x14ac:dyDescent="0.25">
      <c r="A232" s="28" t="s">
        <v>118</v>
      </c>
      <c r="B232" s="28" t="s">
        <v>118</v>
      </c>
      <c r="C232" s="28" t="s">
        <v>118</v>
      </c>
      <c r="D232" s="28" t="s">
        <v>566</v>
      </c>
      <c r="E232" s="28" t="s">
        <v>272</v>
      </c>
      <c r="F232" s="28" t="s">
        <v>567</v>
      </c>
      <c r="G232" s="30">
        <v>3280.58</v>
      </c>
      <c r="H232" s="30">
        <v>3280.58</v>
      </c>
      <c r="I232" s="10">
        <f t="shared" si="3"/>
        <v>1</v>
      </c>
    </row>
    <row r="233" spans="1:9" ht="27" customHeight="1" x14ac:dyDescent="0.25">
      <c r="A233" s="28" t="s">
        <v>118</v>
      </c>
      <c r="B233" s="28" t="s">
        <v>118</v>
      </c>
      <c r="C233" s="28" t="s">
        <v>118</v>
      </c>
      <c r="D233" s="28" t="s">
        <v>528</v>
      </c>
      <c r="E233" s="28" t="s">
        <v>272</v>
      </c>
      <c r="F233" s="28" t="s">
        <v>529</v>
      </c>
      <c r="G233" s="30">
        <v>9431</v>
      </c>
      <c r="H233" s="30">
        <v>5652.79</v>
      </c>
      <c r="I233" s="10">
        <f t="shared" si="3"/>
        <v>0.59938394655921956</v>
      </c>
    </row>
    <row r="234" spans="1:9" ht="27" customHeight="1" x14ac:dyDescent="0.25">
      <c r="A234" s="28" t="s">
        <v>118</v>
      </c>
      <c r="B234" s="28" t="s">
        <v>118</v>
      </c>
      <c r="C234" s="28" t="s">
        <v>118</v>
      </c>
      <c r="D234" s="28" t="s">
        <v>530</v>
      </c>
      <c r="E234" s="28" t="s">
        <v>272</v>
      </c>
      <c r="F234" s="28" t="s">
        <v>531</v>
      </c>
      <c r="G234" s="30">
        <v>1337</v>
      </c>
      <c r="H234" s="30">
        <v>803.06</v>
      </c>
      <c r="I234" s="10">
        <f t="shared" si="3"/>
        <v>0.60064323111443529</v>
      </c>
    </row>
    <row r="235" spans="1:9" ht="14.25" customHeight="1" x14ac:dyDescent="0.25">
      <c r="A235" s="28" t="s">
        <v>118</v>
      </c>
      <c r="B235" s="28" t="s">
        <v>118</v>
      </c>
      <c r="C235" s="28" t="s">
        <v>118</v>
      </c>
      <c r="D235" s="28" t="s">
        <v>584</v>
      </c>
      <c r="E235" s="28" t="s">
        <v>272</v>
      </c>
      <c r="F235" s="28" t="s">
        <v>585</v>
      </c>
      <c r="G235" s="30">
        <v>1000</v>
      </c>
      <c r="H235" s="30">
        <v>0</v>
      </c>
      <c r="I235" s="10">
        <f t="shared" si="3"/>
        <v>0</v>
      </c>
    </row>
    <row r="236" spans="1:9" ht="27" customHeight="1" x14ac:dyDescent="0.25">
      <c r="A236" s="28" t="s">
        <v>118</v>
      </c>
      <c r="B236" s="28" t="s">
        <v>118</v>
      </c>
      <c r="C236" s="28" t="s">
        <v>118</v>
      </c>
      <c r="D236" s="28" t="s">
        <v>532</v>
      </c>
      <c r="E236" s="28" t="s">
        <v>272</v>
      </c>
      <c r="F236" s="28" t="s">
        <v>533</v>
      </c>
      <c r="G236" s="30">
        <v>58136.97</v>
      </c>
      <c r="H236" s="30">
        <v>20032.07</v>
      </c>
      <c r="I236" s="10">
        <f t="shared" si="3"/>
        <v>0.34456680490916536</v>
      </c>
    </row>
    <row r="237" spans="1:9" ht="27" customHeight="1" x14ac:dyDescent="0.25">
      <c r="A237" s="28" t="s">
        <v>118</v>
      </c>
      <c r="B237" s="28" t="s">
        <v>118</v>
      </c>
      <c r="C237" s="28" t="s">
        <v>118</v>
      </c>
      <c r="D237" s="28" t="s">
        <v>544</v>
      </c>
      <c r="E237" s="28" t="s">
        <v>272</v>
      </c>
      <c r="F237" s="28" t="s">
        <v>545</v>
      </c>
      <c r="G237" s="30">
        <v>23000</v>
      </c>
      <c r="H237" s="30">
        <v>7380</v>
      </c>
      <c r="I237" s="10">
        <f t="shared" si="3"/>
        <v>0.32086956521739129</v>
      </c>
    </row>
    <row r="238" spans="1:9" ht="14.25" customHeight="1" x14ac:dyDescent="0.25">
      <c r="A238" s="28" t="s">
        <v>118</v>
      </c>
      <c r="B238" s="28" t="s">
        <v>118</v>
      </c>
      <c r="C238" s="28" t="s">
        <v>118</v>
      </c>
      <c r="D238" s="28" t="s">
        <v>588</v>
      </c>
      <c r="E238" s="28" t="s">
        <v>272</v>
      </c>
      <c r="F238" s="28" t="s">
        <v>589</v>
      </c>
      <c r="G238" s="30">
        <v>250</v>
      </c>
      <c r="H238" s="30">
        <v>0</v>
      </c>
      <c r="I238" s="10">
        <f t="shared" si="3"/>
        <v>0</v>
      </c>
    </row>
    <row r="239" spans="1:9" ht="27" customHeight="1" x14ac:dyDescent="0.25">
      <c r="A239" s="28" t="s">
        <v>118</v>
      </c>
      <c r="B239" s="28" t="s">
        <v>118</v>
      </c>
      <c r="C239" s="28" t="s">
        <v>118</v>
      </c>
      <c r="D239" s="28" t="s">
        <v>518</v>
      </c>
      <c r="E239" s="28" t="s">
        <v>272</v>
      </c>
      <c r="F239" s="28" t="s">
        <v>519</v>
      </c>
      <c r="G239" s="30">
        <v>383700</v>
      </c>
      <c r="H239" s="30">
        <v>140728.51999999999</v>
      </c>
      <c r="I239" s="10">
        <f t="shared" si="3"/>
        <v>0.366767057597081</v>
      </c>
    </row>
    <row r="240" spans="1:9" ht="27" customHeight="1" x14ac:dyDescent="0.25">
      <c r="A240" s="28" t="s">
        <v>118</v>
      </c>
      <c r="B240" s="28" t="s">
        <v>118</v>
      </c>
      <c r="C240" s="28" t="s">
        <v>118</v>
      </c>
      <c r="D240" s="28" t="s">
        <v>534</v>
      </c>
      <c r="E240" s="28" t="s">
        <v>272</v>
      </c>
      <c r="F240" s="28" t="s">
        <v>535</v>
      </c>
      <c r="G240" s="30">
        <v>3500</v>
      </c>
      <c r="H240" s="30">
        <v>2</v>
      </c>
      <c r="I240" s="10">
        <f t="shared" si="3"/>
        <v>5.7142857142857147E-4</v>
      </c>
    </row>
    <row r="241" spans="1:9" ht="27" customHeight="1" x14ac:dyDescent="0.25">
      <c r="A241" s="28" t="s">
        <v>118</v>
      </c>
      <c r="B241" s="28" t="s">
        <v>118</v>
      </c>
      <c r="C241" s="28" t="s">
        <v>118</v>
      </c>
      <c r="D241" s="28" t="s">
        <v>570</v>
      </c>
      <c r="E241" s="28" t="s">
        <v>272</v>
      </c>
      <c r="F241" s="28" t="s">
        <v>571</v>
      </c>
      <c r="G241" s="30">
        <v>2494.4499999999998</v>
      </c>
      <c r="H241" s="30">
        <v>1870.84</v>
      </c>
      <c r="I241" s="10">
        <f t="shared" si="3"/>
        <v>0.75000100222493937</v>
      </c>
    </row>
    <row r="242" spans="1:9" ht="14.25" customHeight="1" x14ac:dyDescent="0.25">
      <c r="A242" s="28" t="s">
        <v>118</v>
      </c>
      <c r="B242" s="28" t="s">
        <v>118</v>
      </c>
      <c r="C242" s="28" t="s">
        <v>118</v>
      </c>
      <c r="D242" s="28" t="s">
        <v>548</v>
      </c>
      <c r="E242" s="28" t="s">
        <v>272</v>
      </c>
      <c r="F242" s="28" t="s">
        <v>549</v>
      </c>
      <c r="G242" s="30">
        <v>2000</v>
      </c>
      <c r="H242" s="30">
        <v>920</v>
      </c>
      <c r="I242" s="10">
        <f t="shared" si="3"/>
        <v>0.46</v>
      </c>
    </row>
    <row r="243" spans="1:9" ht="27" customHeight="1" x14ac:dyDescent="0.25">
      <c r="A243" s="28" t="s">
        <v>118</v>
      </c>
      <c r="B243" s="28" t="s">
        <v>118</v>
      </c>
      <c r="C243" s="28" t="s">
        <v>118</v>
      </c>
      <c r="D243" s="28" t="s">
        <v>572</v>
      </c>
      <c r="E243" s="28" t="s">
        <v>272</v>
      </c>
      <c r="F243" s="28" t="s">
        <v>573</v>
      </c>
      <c r="G243" s="30">
        <v>300</v>
      </c>
      <c r="H243" s="30">
        <v>130</v>
      </c>
      <c r="I243" s="10">
        <f t="shared" si="3"/>
        <v>0.43333333333333335</v>
      </c>
    </row>
    <row r="244" spans="1:9" ht="14.25" customHeight="1" x14ac:dyDescent="0.25">
      <c r="A244" s="28" t="s">
        <v>118</v>
      </c>
      <c r="B244" s="28" t="s">
        <v>118</v>
      </c>
      <c r="C244" s="28" t="s">
        <v>118</v>
      </c>
      <c r="D244" s="28" t="s">
        <v>574</v>
      </c>
      <c r="E244" s="28" t="s">
        <v>272</v>
      </c>
      <c r="F244" s="28" t="s">
        <v>575</v>
      </c>
      <c r="G244" s="30">
        <v>700</v>
      </c>
      <c r="H244" s="30">
        <v>0</v>
      </c>
      <c r="I244" s="10">
        <f t="shared" si="3"/>
        <v>0</v>
      </c>
    </row>
    <row r="245" spans="1:9" ht="14.25" customHeight="1" x14ac:dyDescent="0.25">
      <c r="A245" s="28" t="s">
        <v>118</v>
      </c>
      <c r="B245" s="28" t="s">
        <v>118</v>
      </c>
      <c r="C245" s="28" t="s">
        <v>118</v>
      </c>
      <c r="D245" s="28" t="s">
        <v>630</v>
      </c>
      <c r="E245" s="28" t="s">
        <v>272</v>
      </c>
      <c r="F245" s="28" t="s">
        <v>631</v>
      </c>
      <c r="G245" s="30">
        <v>1000</v>
      </c>
      <c r="H245" s="30">
        <v>491.68</v>
      </c>
      <c r="I245" s="10">
        <f t="shared" si="3"/>
        <v>0.49168000000000001</v>
      </c>
    </row>
    <row r="246" spans="1:9" ht="27" customHeight="1" x14ac:dyDescent="0.25">
      <c r="A246" s="7"/>
      <c r="B246" s="7" t="s">
        <v>632</v>
      </c>
      <c r="C246" s="7"/>
      <c r="D246" s="7"/>
      <c r="E246" s="7"/>
      <c r="F246" s="7" t="s">
        <v>633</v>
      </c>
      <c r="G246" s="31">
        <v>33799</v>
      </c>
      <c r="H246" s="31">
        <v>8569.3700000000008</v>
      </c>
      <c r="I246" s="10">
        <f t="shared" si="3"/>
        <v>0.25353915796325338</v>
      </c>
    </row>
    <row r="247" spans="1:9" ht="27" customHeight="1" x14ac:dyDescent="0.25">
      <c r="A247" s="28" t="s">
        <v>118</v>
      </c>
      <c r="B247" s="28" t="s">
        <v>118</v>
      </c>
      <c r="C247" s="28" t="s">
        <v>118</v>
      </c>
      <c r="D247" s="28" t="s">
        <v>616</v>
      </c>
      <c r="E247" s="28" t="s">
        <v>272</v>
      </c>
      <c r="F247" s="28" t="s">
        <v>617</v>
      </c>
      <c r="G247" s="30">
        <v>4739</v>
      </c>
      <c r="H247" s="30">
        <v>929.81</v>
      </c>
      <c r="I247" s="10">
        <f t="shared" si="3"/>
        <v>0.19620384047267356</v>
      </c>
    </row>
    <row r="248" spans="1:9" ht="27" customHeight="1" x14ac:dyDescent="0.25">
      <c r="A248" s="28" t="s">
        <v>118</v>
      </c>
      <c r="B248" s="28" t="s">
        <v>118</v>
      </c>
      <c r="C248" s="28" t="s">
        <v>118</v>
      </c>
      <c r="D248" s="28" t="s">
        <v>518</v>
      </c>
      <c r="E248" s="28" t="s">
        <v>272</v>
      </c>
      <c r="F248" s="28" t="s">
        <v>519</v>
      </c>
      <c r="G248" s="30">
        <v>12199</v>
      </c>
      <c r="H248" s="30">
        <v>3130.56</v>
      </c>
      <c r="I248" s="10">
        <f t="shared" si="3"/>
        <v>0.25662431346831704</v>
      </c>
    </row>
    <row r="249" spans="1:9" ht="14.25" customHeight="1" x14ac:dyDescent="0.25">
      <c r="A249" s="28" t="s">
        <v>118</v>
      </c>
      <c r="B249" s="28" t="s">
        <v>118</v>
      </c>
      <c r="C249" s="28" t="s">
        <v>118</v>
      </c>
      <c r="D249" s="28" t="s">
        <v>590</v>
      </c>
      <c r="E249" s="28" t="s">
        <v>272</v>
      </c>
      <c r="F249" s="28" t="s">
        <v>591</v>
      </c>
      <c r="G249" s="30">
        <v>8173</v>
      </c>
      <c r="H249" s="30">
        <v>0</v>
      </c>
      <c r="I249" s="10">
        <f t="shared" si="3"/>
        <v>0</v>
      </c>
    </row>
    <row r="250" spans="1:9" ht="27" customHeight="1" x14ac:dyDescent="0.25">
      <c r="A250" s="28" t="s">
        <v>118</v>
      </c>
      <c r="B250" s="28" t="s">
        <v>118</v>
      </c>
      <c r="C250" s="28" t="s">
        <v>118</v>
      </c>
      <c r="D250" s="28" t="s">
        <v>572</v>
      </c>
      <c r="E250" s="28" t="s">
        <v>272</v>
      </c>
      <c r="F250" s="28" t="s">
        <v>573</v>
      </c>
      <c r="G250" s="30">
        <v>8688</v>
      </c>
      <c r="H250" s="30">
        <v>4509</v>
      </c>
      <c r="I250" s="10">
        <f t="shared" si="3"/>
        <v>0.51899171270718236</v>
      </c>
    </row>
    <row r="251" spans="1:9" ht="39.950000000000003" customHeight="1" x14ac:dyDescent="0.25">
      <c r="A251" s="7"/>
      <c r="B251" s="7" t="s">
        <v>634</v>
      </c>
      <c r="C251" s="7"/>
      <c r="D251" s="7"/>
      <c r="E251" s="7"/>
      <c r="F251" s="7" t="s">
        <v>635</v>
      </c>
      <c r="G251" s="31">
        <v>50356.6</v>
      </c>
      <c r="H251" s="31">
        <v>27012.05</v>
      </c>
      <c r="I251" s="10">
        <f t="shared" si="3"/>
        <v>0.53641528617897161</v>
      </c>
    </row>
    <row r="252" spans="1:9" ht="27" customHeight="1" x14ac:dyDescent="0.25">
      <c r="A252" s="28" t="s">
        <v>118</v>
      </c>
      <c r="B252" s="28" t="s">
        <v>118</v>
      </c>
      <c r="C252" s="28" t="s">
        <v>118</v>
      </c>
      <c r="D252" s="28" t="s">
        <v>528</v>
      </c>
      <c r="E252" s="28" t="s">
        <v>272</v>
      </c>
      <c r="F252" s="28" t="s">
        <v>529</v>
      </c>
      <c r="G252" s="30">
        <v>4997.76</v>
      </c>
      <c r="H252" s="30">
        <v>3366.19</v>
      </c>
      <c r="I252" s="10">
        <f t="shared" si="3"/>
        <v>0.67353974580612108</v>
      </c>
    </row>
    <row r="253" spans="1:9" ht="27" customHeight="1" x14ac:dyDescent="0.25">
      <c r="A253" s="28" t="s">
        <v>118</v>
      </c>
      <c r="B253" s="28" t="s">
        <v>118</v>
      </c>
      <c r="C253" s="28" t="s">
        <v>118</v>
      </c>
      <c r="D253" s="28" t="s">
        <v>530</v>
      </c>
      <c r="E253" s="28" t="s">
        <v>272</v>
      </c>
      <c r="F253" s="28" t="s">
        <v>531</v>
      </c>
      <c r="G253" s="30">
        <v>841.68</v>
      </c>
      <c r="H253" s="30">
        <v>517.17999999999995</v>
      </c>
      <c r="I253" s="10">
        <f t="shared" si="3"/>
        <v>0.6144615530843075</v>
      </c>
    </row>
    <row r="254" spans="1:9" ht="27" customHeight="1" x14ac:dyDescent="0.25">
      <c r="A254" s="28" t="s">
        <v>118</v>
      </c>
      <c r="B254" s="28" t="s">
        <v>118</v>
      </c>
      <c r="C254" s="28" t="s">
        <v>118</v>
      </c>
      <c r="D254" s="28" t="s">
        <v>618</v>
      </c>
      <c r="E254" s="28" t="s">
        <v>272</v>
      </c>
      <c r="F254" s="28" t="s">
        <v>619</v>
      </c>
      <c r="G254" s="30">
        <v>44517.16</v>
      </c>
      <c r="H254" s="30">
        <v>23128.68</v>
      </c>
      <c r="I254" s="10">
        <f t="shared" si="3"/>
        <v>0.5195452719805127</v>
      </c>
    </row>
    <row r="255" spans="1:9" ht="27" customHeight="1" x14ac:dyDescent="0.25">
      <c r="A255" s="7"/>
      <c r="B255" s="7" t="s">
        <v>636</v>
      </c>
      <c r="C255" s="7"/>
      <c r="D255" s="7"/>
      <c r="E255" s="7"/>
      <c r="F255" s="7" t="s">
        <v>637</v>
      </c>
      <c r="G255" s="31">
        <v>774716.97</v>
      </c>
      <c r="H255" s="31">
        <v>372529.68</v>
      </c>
      <c r="I255" s="10">
        <f t="shared" si="3"/>
        <v>0.48085906779607529</v>
      </c>
    </row>
    <row r="256" spans="1:9" ht="27" customHeight="1" x14ac:dyDescent="0.25">
      <c r="A256" s="28" t="s">
        <v>118</v>
      </c>
      <c r="B256" s="28" t="s">
        <v>118</v>
      </c>
      <c r="C256" s="28" t="s">
        <v>118</v>
      </c>
      <c r="D256" s="28" t="s">
        <v>528</v>
      </c>
      <c r="E256" s="28" t="s">
        <v>272</v>
      </c>
      <c r="F256" s="28" t="s">
        <v>529</v>
      </c>
      <c r="G256" s="30">
        <v>108591</v>
      </c>
      <c r="H256" s="30">
        <v>53028.69</v>
      </c>
      <c r="I256" s="10">
        <f t="shared" si="3"/>
        <v>0.48833411608696853</v>
      </c>
    </row>
    <row r="257" spans="1:9" ht="27" customHeight="1" x14ac:dyDescent="0.25">
      <c r="A257" s="28" t="s">
        <v>118</v>
      </c>
      <c r="B257" s="28" t="s">
        <v>118</v>
      </c>
      <c r="C257" s="28" t="s">
        <v>118</v>
      </c>
      <c r="D257" s="28" t="s">
        <v>530</v>
      </c>
      <c r="E257" s="28" t="s">
        <v>272</v>
      </c>
      <c r="F257" s="28" t="s">
        <v>531</v>
      </c>
      <c r="G257" s="30">
        <v>31269</v>
      </c>
      <c r="H257" s="30">
        <v>7115.41</v>
      </c>
      <c r="I257" s="10">
        <f t="shared" si="3"/>
        <v>0.22755476670184527</v>
      </c>
    </row>
    <row r="258" spans="1:9" ht="27" customHeight="1" x14ac:dyDescent="0.25">
      <c r="A258" s="28" t="s">
        <v>118</v>
      </c>
      <c r="B258" s="28" t="s">
        <v>118</v>
      </c>
      <c r="C258" s="28" t="s">
        <v>118</v>
      </c>
      <c r="D258" s="28" t="s">
        <v>616</v>
      </c>
      <c r="E258" s="28" t="s">
        <v>272</v>
      </c>
      <c r="F258" s="28" t="s">
        <v>617</v>
      </c>
      <c r="G258" s="30">
        <v>24000</v>
      </c>
      <c r="H258" s="30">
        <v>236</v>
      </c>
      <c r="I258" s="10">
        <f t="shared" ref="I258:I321" si="4">IF($G258=0,0,$H258/$G258)</f>
        <v>9.8333333333333328E-3</v>
      </c>
    </row>
    <row r="259" spans="1:9" ht="27" customHeight="1" x14ac:dyDescent="0.25">
      <c r="A259" s="28" t="s">
        <v>118</v>
      </c>
      <c r="B259" s="28" t="s">
        <v>118</v>
      </c>
      <c r="C259" s="28" t="s">
        <v>118</v>
      </c>
      <c r="D259" s="28" t="s">
        <v>618</v>
      </c>
      <c r="E259" s="28" t="s">
        <v>272</v>
      </c>
      <c r="F259" s="28" t="s">
        <v>619</v>
      </c>
      <c r="G259" s="30">
        <v>610856.97</v>
      </c>
      <c r="H259" s="30">
        <v>312149.58</v>
      </c>
      <c r="I259" s="10">
        <f t="shared" si="4"/>
        <v>0.51100273113033323</v>
      </c>
    </row>
    <row r="260" spans="1:9" ht="27" customHeight="1" x14ac:dyDescent="0.25">
      <c r="A260" s="7"/>
      <c r="B260" s="7" t="s">
        <v>441</v>
      </c>
      <c r="C260" s="7"/>
      <c r="D260" s="7"/>
      <c r="E260" s="7"/>
      <c r="F260" s="7" t="s">
        <v>275</v>
      </c>
      <c r="G260" s="31">
        <v>604710</v>
      </c>
      <c r="H260" s="31">
        <v>81798</v>
      </c>
      <c r="I260" s="10">
        <f t="shared" si="4"/>
        <v>0.13526814506126905</v>
      </c>
    </row>
    <row r="261" spans="1:9" ht="14.25" customHeight="1" x14ac:dyDescent="0.25">
      <c r="A261" s="28" t="s">
        <v>118</v>
      </c>
      <c r="B261" s="28" t="s">
        <v>118</v>
      </c>
      <c r="C261" s="28" t="s">
        <v>118</v>
      </c>
      <c r="D261" s="28" t="s">
        <v>584</v>
      </c>
      <c r="E261" s="28" t="s">
        <v>272</v>
      </c>
      <c r="F261" s="28" t="s">
        <v>585</v>
      </c>
      <c r="G261" s="30">
        <v>1000</v>
      </c>
      <c r="H261" s="30">
        <v>0</v>
      </c>
      <c r="I261" s="10">
        <f t="shared" si="4"/>
        <v>0</v>
      </c>
    </row>
    <row r="262" spans="1:9" ht="14.25" customHeight="1" x14ac:dyDescent="0.25">
      <c r="A262" s="28" t="s">
        <v>118</v>
      </c>
      <c r="B262" s="28" t="s">
        <v>118</v>
      </c>
      <c r="C262" s="28" t="s">
        <v>118</v>
      </c>
      <c r="D262" s="28" t="s">
        <v>532</v>
      </c>
      <c r="E262" s="28" t="s">
        <v>116</v>
      </c>
      <c r="F262" s="28" t="s">
        <v>533</v>
      </c>
      <c r="G262" s="30">
        <v>501000</v>
      </c>
      <c r="H262" s="30">
        <v>0</v>
      </c>
      <c r="I262" s="10">
        <f t="shared" si="4"/>
        <v>0</v>
      </c>
    </row>
    <row r="263" spans="1:9" ht="27" customHeight="1" x14ac:dyDescent="0.25">
      <c r="A263" s="28" t="s">
        <v>118</v>
      </c>
      <c r="B263" s="28" t="s">
        <v>118</v>
      </c>
      <c r="C263" s="28" t="s">
        <v>118</v>
      </c>
      <c r="D263" s="28" t="s">
        <v>518</v>
      </c>
      <c r="E263" s="28" t="s">
        <v>272</v>
      </c>
      <c r="F263" s="28" t="s">
        <v>519</v>
      </c>
      <c r="G263" s="30">
        <v>52531</v>
      </c>
      <c r="H263" s="30">
        <v>52455</v>
      </c>
      <c r="I263" s="10">
        <f t="shared" si="4"/>
        <v>0.99855323523252937</v>
      </c>
    </row>
    <row r="264" spans="1:9" ht="14.25" customHeight="1" x14ac:dyDescent="0.25">
      <c r="A264" s="28" t="s">
        <v>118</v>
      </c>
      <c r="B264" s="28" t="s">
        <v>118</v>
      </c>
      <c r="C264" s="28" t="s">
        <v>118</v>
      </c>
      <c r="D264" s="28" t="s">
        <v>534</v>
      </c>
      <c r="E264" s="28" t="s">
        <v>116</v>
      </c>
      <c r="F264" s="28" t="s">
        <v>535</v>
      </c>
      <c r="G264" s="30">
        <v>11055</v>
      </c>
      <c r="H264" s="30">
        <v>0</v>
      </c>
      <c r="I264" s="10">
        <f t="shared" si="4"/>
        <v>0</v>
      </c>
    </row>
    <row r="265" spans="1:9" ht="14.25" customHeight="1" x14ac:dyDescent="0.25">
      <c r="A265" s="28" t="s">
        <v>118</v>
      </c>
      <c r="B265" s="28" t="s">
        <v>118</v>
      </c>
      <c r="C265" s="28" t="s">
        <v>118</v>
      </c>
      <c r="D265" s="28" t="s">
        <v>570</v>
      </c>
      <c r="E265" s="28" t="s">
        <v>272</v>
      </c>
      <c r="F265" s="28" t="s">
        <v>571</v>
      </c>
      <c r="G265" s="30">
        <v>39124</v>
      </c>
      <c r="H265" s="30">
        <v>29343</v>
      </c>
      <c r="I265" s="10">
        <f t="shared" si="4"/>
        <v>0.75</v>
      </c>
    </row>
    <row r="266" spans="1:9" ht="27" customHeight="1" x14ac:dyDescent="0.25">
      <c r="A266" s="3" t="s">
        <v>444</v>
      </c>
      <c r="B266" s="3"/>
      <c r="C266" s="3"/>
      <c r="D266" s="3"/>
      <c r="E266" s="3"/>
      <c r="F266" s="3" t="s">
        <v>445</v>
      </c>
      <c r="G266" s="27">
        <v>267132.01</v>
      </c>
      <c r="H266" s="27">
        <v>64464.89</v>
      </c>
      <c r="I266" s="5">
        <f t="shared" si="4"/>
        <v>0.24132222117446725</v>
      </c>
    </row>
    <row r="267" spans="1:9" ht="27" customHeight="1" x14ac:dyDescent="0.25">
      <c r="A267" s="7"/>
      <c r="B267" s="7" t="s">
        <v>638</v>
      </c>
      <c r="C267" s="7"/>
      <c r="D267" s="7"/>
      <c r="E267" s="7"/>
      <c r="F267" s="7" t="s">
        <v>639</v>
      </c>
      <c r="G267" s="31">
        <v>18950</v>
      </c>
      <c r="H267" s="31">
        <v>3950</v>
      </c>
      <c r="I267" s="10">
        <f t="shared" si="4"/>
        <v>0.20844327176781002</v>
      </c>
    </row>
    <row r="268" spans="1:9" ht="14.25" customHeight="1" x14ac:dyDescent="0.25">
      <c r="A268" s="28" t="s">
        <v>118</v>
      </c>
      <c r="B268" s="28" t="s">
        <v>118</v>
      </c>
      <c r="C268" s="28" t="s">
        <v>118</v>
      </c>
      <c r="D268" s="28" t="s">
        <v>532</v>
      </c>
      <c r="E268" s="28" t="s">
        <v>272</v>
      </c>
      <c r="F268" s="28" t="s">
        <v>533</v>
      </c>
      <c r="G268" s="30">
        <v>2000</v>
      </c>
      <c r="H268" s="30">
        <v>1225</v>
      </c>
      <c r="I268" s="10">
        <f t="shared" si="4"/>
        <v>0.61250000000000004</v>
      </c>
    </row>
    <row r="269" spans="1:9" ht="27" customHeight="1" x14ac:dyDescent="0.25">
      <c r="A269" s="28" t="s">
        <v>118</v>
      </c>
      <c r="B269" s="28" t="s">
        <v>118</v>
      </c>
      <c r="C269" s="28" t="s">
        <v>118</v>
      </c>
      <c r="D269" s="28" t="s">
        <v>518</v>
      </c>
      <c r="E269" s="28" t="s">
        <v>272</v>
      </c>
      <c r="F269" s="28" t="s">
        <v>519</v>
      </c>
      <c r="G269" s="30">
        <v>16950</v>
      </c>
      <c r="H269" s="30">
        <v>2725</v>
      </c>
      <c r="I269" s="10">
        <f t="shared" si="4"/>
        <v>0.16076696165191739</v>
      </c>
    </row>
    <row r="270" spans="1:9" ht="27" customHeight="1" x14ac:dyDescent="0.25">
      <c r="A270" s="7"/>
      <c r="B270" s="7" t="s">
        <v>446</v>
      </c>
      <c r="C270" s="7"/>
      <c r="D270" s="7"/>
      <c r="E270" s="7"/>
      <c r="F270" s="7" t="s">
        <v>447</v>
      </c>
      <c r="G270" s="31">
        <v>248182.01</v>
      </c>
      <c r="H270" s="31">
        <v>60514.89</v>
      </c>
      <c r="I270" s="10">
        <f t="shared" si="4"/>
        <v>0.24383270165311335</v>
      </c>
    </row>
    <row r="271" spans="1:9" ht="27" customHeight="1" x14ac:dyDescent="0.25">
      <c r="A271" s="28" t="s">
        <v>118</v>
      </c>
      <c r="B271" s="28" t="s">
        <v>118</v>
      </c>
      <c r="C271" s="28" t="s">
        <v>118</v>
      </c>
      <c r="D271" s="28" t="s">
        <v>640</v>
      </c>
      <c r="E271" s="28" t="s">
        <v>272</v>
      </c>
      <c r="F271" s="28" t="s">
        <v>641</v>
      </c>
      <c r="G271" s="30">
        <v>10000</v>
      </c>
      <c r="H271" s="30">
        <v>0</v>
      </c>
      <c r="I271" s="10">
        <f t="shared" si="4"/>
        <v>0</v>
      </c>
    </row>
    <row r="272" spans="1:9" ht="39.950000000000003" customHeight="1" x14ac:dyDescent="0.25">
      <c r="A272" s="28" t="s">
        <v>118</v>
      </c>
      <c r="B272" s="28" t="s">
        <v>118</v>
      </c>
      <c r="C272" s="28" t="s">
        <v>118</v>
      </c>
      <c r="D272" s="28" t="s">
        <v>642</v>
      </c>
      <c r="E272" s="28" t="s">
        <v>272</v>
      </c>
      <c r="F272" s="28" t="s">
        <v>643</v>
      </c>
      <c r="G272" s="30">
        <v>20000</v>
      </c>
      <c r="H272" s="30">
        <v>20000</v>
      </c>
      <c r="I272" s="10">
        <f t="shared" si="4"/>
        <v>1</v>
      </c>
    </row>
    <row r="273" spans="1:9" ht="14.25" customHeight="1" x14ac:dyDescent="0.25">
      <c r="A273" s="28" t="s">
        <v>118</v>
      </c>
      <c r="B273" s="28" t="s">
        <v>118</v>
      </c>
      <c r="C273" s="28" t="s">
        <v>118</v>
      </c>
      <c r="D273" s="28" t="s">
        <v>528</v>
      </c>
      <c r="E273" s="28" t="s">
        <v>272</v>
      </c>
      <c r="F273" s="28" t="s">
        <v>529</v>
      </c>
      <c r="G273" s="30">
        <v>1000</v>
      </c>
      <c r="H273" s="30">
        <v>379.2</v>
      </c>
      <c r="I273" s="10">
        <f t="shared" si="4"/>
        <v>0.37919999999999998</v>
      </c>
    </row>
    <row r="274" spans="1:9" ht="27" customHeight="1" x14ac:dyDescent="0.25">
      <c r="A274" s="28" t="s">
        <v>118</v>
      </c>
      <c r="B274" s="28" t="s">
        <v>118</v>
      </c>
      <c r="C274" s="28" t="s">
        <v>118</v>
      </c>
      <c r="D274" s="28" t="s">
        <v>530</v>
      </c>
      <c r="E274" s="28" t="s">
        <v>272</v>
      </c>
      <c r="F274" s="28" t="s">
        <v>531</v>
      </c>
      <c r="G274" s="30">
        <v>170</v>
      </c>
      <c r="H274" s="30">
        <v>53.96</v>
      </c>
      <c r="I274" s="10">
        <f t="shared" si="4"/>
        <v>0.31741176470588234</v>
      </c>
    </row>
    <row r="275" spans="1:9" ht="27" customHeight="1" x14ac:dyDescent="0.25">
      <c r="A275" s="28" t="s">
        <v>118</v>
      </c>
      <c r="B275" s="28" t="s">
        <v>118</v>
      </c>
      <c r="C275" s="28" t="s">
        <v>118</v>
      </c>
      <c r="D275" s="28" t="s">
        <v>584</v>
      </c>
      <c r="E275" s="28" t="s">
        <v>272</v>
      </c>
      <c r="F275" s="28" t="s">
        <v>585</v>
      </c>
      <c r="G275" s="30">
        <v>46000</v>
      </c>
      <c r="H275" s="30">
        <v>11026.67</v>
      </c>
      <c r="I275" s="10">
        <f t="shared" si="4"/>
        <v>0.23971021739130435</v>
      </c>
    </row>
    <row r="276" spans="1:9" ht="27" customHeight="1" x14ac:dyDescent="0.25">
      <c r="A276" s="28" t="s">
        <v>118</v>
      </c>
      <c r="B276" s="28" t="s">
        <v>118</v>
      </c>
      <c r="C276" s="28" t="s">
        <v>118</v>
      </c>
      <c r="D276" s="28" t="s">
        <v>532</v>
      </c>
      <c r="E276" s="28" t="s">
        <v>272</v>
      </c>
      <c r="F276" s="28" t="s">
        <v>533</v>
      </c>
      <c r="G276" s="30">
        <v>10300</v>
      </c>
      <c r="H276" s="30">
        <v>5525</v>
      </c>
      <c r="I276" s="10">
        <f t="shared" si="4"/>
        <v>0.53640776699029125</v>
      </c>
    </row>
    <row r="277" spans="1:9" ht="14.25" customHeight="1" x14ac:dyDescent="0.25">
      <c r="A277" s="28" t="s">
        <v>118</v>
      </c>
      <c r="B277" s="28" t="s">
        <v>118</v>
      </c>
      <c r="C277" s="28" t="s">
        <v>118</v>
      </c>
      <c r="D277" s="28" t="s">
        <v>578</v>
      </c>
      <c r="E277" s="28" t="s">
        <v>272</v>
      </c>
      <c r="F277" s="28" t="s">
        <v>579</v>
      </c>
      <c r="G277" s="30">
        <v>1100</v>
      </c>
      <c r="H277" s="30">
        <v>0</v>
      </c>
      <c r="I277" s="10">
        <f t="shared" si="4"/>
        <v>0</v>
      </c>
    </row>
    <row r="278" spans="1:9" ht="27" customHeight="1" x14ac:dyDescent="0.25">
      <c r="A278" s="28" t="s">
        <v>118</v>
      </c>
      <c r="B278" s="28" t="s">
        <v>118</v>
      </c>
      <c r="C278" s="28" t="s">
        <v>118</v>
      </c>
      <c r="D278" s="28" t="s">
        <v>542</v>
      </c>
      <c r="E278" s="28" t="s">
        <v>272</v>
      </c>
      <c r="F278" s="28" t="s">
        <v>543</v>
      </c>
      <c r="G278" s="30">
        <v>9000</v>
      </c>
      <c r="H278" s="30">
        <v>1825.91</v>
      </c>
      <c r="I278" s="10">
        <f t="shared" si="4"/>
        <v>0.20287888888888889</v>
      </c>
    </row>
    <row r="279" spans="1:9" ht="27" customHeight="1" x14ac:dyDescent="0.25">
      <c r="A279" s="28" t="s">
        <v>118</v>
      </c>
      <c r="B279" s="28" t="s">
        <v>118</v>
      </c>
      <c r="C279" s="28" t="s">
        <v>118</v>
      </c>
      <c r="D279" s="28" t="s">
        <v>518</v>
      </c>
      <c r="E279" s="28" t="s">
        <v>272</v>
      </c>
      <c r="F279" s="28" t="s">
        <v>519</v>
      </c>
      <c r="G279" s="30">
        <v>144461.01</v>
      </c>
      <c r="H279" s="30">
        <v>20973.15</v>
      </c>
      <c r="I279" s="10">
        <f t="shared" si="4"/>
        <v>0.14518208061815435</v>
      </c>
    </row>
    <row r="280" spans="1:9" ht="27" customHeight="1" x14ac:dyDescent="0.25">
      <c r="A280" s="28" t="s">
        <v>118</v>
      </c>
      <c r="B280" s="28" t="s">
        <v>118</v>
      </c>
      <c r="C280" s="28" t="s">
        <v>118</v>
      </c>
      <c r="D280" s="28" t="s">
        <v>534</v>
      </c>
      <c r="E280" s="28" t="s">
        <v>272</v>
      </c>
      <c r="F280" s="28" t="s">
        <v>535</v>
      </c>
      <c r="G280" s="30">
        <v>3000</v>
      </c>
      <c r="H280" s="30">
        <v>580</v>
      </c>
      <c r="I280" s="10">
        <f t="shared" si="4"/>
        <v>0.19333333333333333</v>
      </c>
    </row>
    <row r="281" spans="1:9" ht="14.25" customHeight="1" x14ac:dyDescent="0.25">
      <c r="A281" s="28" t="s">
        <v>118</v>
      </c>
      <c r="B281" s="28" t="s">
        <v>118</v>
      </c>
      <c r="C281" s="28" t="s">
        <v>118</v>
      </c>
      <c r="D281" s="28" t="s">
        <v>546</v>
      </c>
      <c r="E281" s="28" t="s">
        <v>272</v>
      </c>
      <c r="F281" s="28" t="s">
        <v>547</v>
      </c>
      <c r="G281" s="30">
        <v>151</v>
      </c>
      <c r="H281" s="30">
        <v>151</v>
      </c>
      <c r="I281" s="10">
        <f t="shared" si="4"/>
        <v>1</v>
      </c>
    </row>
    <row r="282" spans="1:9" ht="14.25" customHeight="1" x14ac:dyDescent="0.25">
      <c r="A282" s="28" t="s">
        <v>118</v>
      </c>
      <c r="B282" s="28" t="s">
        <v>118</v>
      </c>
      <c r="C282" s="28" t="s">
        <v>118</v>
      </c>
      <c r="D282" s="28" t="s">
        <v>572</v>
      </c>
      <c r="E282" s="28" t="s">
        <v>272</v>
      </c>
      <c r="F282" s="28" t="s">
        <v>573</v>
      </c>
      <c r="G282" s="30">
        <v>3000</v>
      </c>
      <c r="H282" s="30">
        <v>0</v>
      </c>
      <c r="I282" s="10">
        <f t="shared" si="4"/>
        <v>0</v>
      </c>
    </row>
    <row r="283" spans="1:9" ht="27" customHeight="1" x14ac:dyDescent="0.25">
      <c r="A283" s="3" t="s">
        <v>451</v>
      </c>
      <c r="B283" s="3"/>
      <c r="C283" s="3"/>
      <c r="D283" s="3"/>
      <c r="E283" s="3"/>
      <c r="F283" s="3" t="s">
        <v>452</v>
      </c>
      <c r="G283" s="27">
        <v>2621401.9300000002</v>
      </c>
      <c r="H283" s="27">
        <v>1184791.73</v>
      </c>
      <c r="I283" s="5">
        <f t="shared" si="4"/>
        <v>0.45196874101637663</v>
      </c>
    </row>
    <row r="284" spans="1:9" ht="27" customHeight="1" x14ac:dyDescent="0.25">
      <c r="A284" s="7"/>
      <c r="B284" s="7" t="s">
        <v>453</v>
      </c>
      <c r="C284" s="7"/>
      <c r="D284" s="7"/>
      <c r="E284" s="7"/>
      <c r="F284" s="7" t="s">
        <v>454</v>
      </c>
      <c r="G284" s="31">
        <v>685000</v>
      </c>
      <c r="H284" s="31">
        <v>284808.26</v>
      </c>
      <c r="I284" s="10">
        <f t="shared" si="4"/>
        <v>0.41577848175182486</v>
      </c>
    </row>
    <row r="285" spans="1:9" ht="27" customHeight="1" x14ac:dyDescent="0.25">
      <c r="A285" s="28" t="s">
        <v>118</v>
      </c>
      <c r="B285" s="28" t="s">
        <v>118</v>
      </c>
      <c r="C285" s="28" t="s">
        <v>118</v>
      </c>
      <c r="D285" s="28" t="s">
        <v>518</v>
      </c>
      <c r="E285" s="28" t="s">
        <v>272</v>
      </c>
      <c r="F285" s="28" t="s">
        <v>519</v>
      </c>
      <c r="G285" s="30">
        <v>75000</v>
      </c>
      <c r="H285" s="30">
        <v>29008.79</v>
      </c>
      <c r="I285" s="10">
        <f t="shared" si="4"/>
        <v>0.3867838666666667</v>
      </c>
    </row>
    <row r="286" spans="1:9" ht="27" customHeight="1" x14ac:dyDescent="0.25">
      <c r="A286" s="28" t="s">
        <v>118</v>
      </c>
      <c r="B286" s="28" t="s">
        <v>118</v>
      </c>
      <c r="C286" s="28" t="s">
        <v>118</v>
      </c>
      <c r="D286" s="28" t="s">
        <v>624</v>
      </c>
      <c r="E286" s="28" t="s">
        <v>272</v>
      </c>
      <c r="F286" s="28" t="s">
        <v>625</v>
      </c>
      <c r="G286" s="30">
        <v>610000</v>
      </c>
      <c r="H286" s="30">
        <v>255799.47</v>
      </c>
      <c r="I286" s="10">
        <f t="shared" si="4"/>
        <v>0.41934339344262295</v>
      </c>
    </row>
    <row r="287" spans="1:9" ht="27" customHeight="1" x14ac:dyDescent="0.25">
      <c r="A287" s="7"/>
      <c r="B287" s="7" t="s">
        <v>644</v>
      </c>
      <c r="C287" s="7"/>
      <c r="D287" s="7"/>
      <c r="E287" s="7"/>
      <c r="F287" s="7" t="s">
        <v>645</v>
      </c>
      <c r="G287" s="31">
        <v>30980</v>
      </c>
      <c r="H287" s="31">
        <v>9544.4500000000007</v>
      </c>
      <c r="I287" s="10">
        <f t="shared" si="4"/>
        <v>0.30808424790187222</v>
      </c>
    </row>
    <row r="288" spans="1:9" ht="27" customHeight="1" x14ac:dyDescent="0.25">
      <c r="A288" s="28" t="s">
        <v>118</v>
      </c>
      <c r="B288" s="28" t="s">
        <v>118</v>
      </c>
      <c r="C288" s="28" t="s">
        <v>118</v>
      </c>
      <c r="D288" s="28" t="s">
        <v>584</v>
      </c>
      <c r="E288" s="28" t="s">
        <v>272</v>
      </c>
      <c r="F288" s="28" t="s">
        <v>585</v>
      </c>
      <c r="G288" s="30">
        <v>12380</v>
      </c>
      <c r="H288" s="30">
        <v>8100</v>
      </c>
      <c r="I288" s="10">
        <f t="shared" si="4"/>
        <v>0.65428109854604199</v>
      </c>
    </row>
    <row r="289" spans="1:9" ht="14.25" customHeight="1" x14ac:dyDescent="0.25">
      <c r="A289" s="28" t="s">
        <v>118</v>
      </c>
      <c r="B289" s="28" t="s">
        <v>118</v>
      </c>
      <c r="C289" s="28" t="s">
        <v>118</v>
      </c>
      <c r="D289" s="28" t="s">
        <v>532</v>
      </c>
      <c r="E289" s="28" t="s">
        <v>272</v>
      </c>
      <c r="F289" s="28" t="s">
        <v>533</v>
      </c>
      <c r="G289" s="30">
        <v>1000</v>
      </c>
      <c r="H289" s="30">
        <v>0</v>
      </c>
      <c r="I289" s="10">
        <f t="shared" si="4"/>
        <v>0</v>
      </c>
    </row>
    <row r="290" spans="1:9" ht="27" customHeight="1" x14ac:dyDescent="0.25">
      <c r="A290" s="28" t="s">
        <v>118</v>
      </c>
      <c r="B290" s="28" t="s">
        <v>118</v>
      </c>
      <c r="C290" s="28" t="s">
        <v>118</v>
      </c>
      <c r="D290" s="28" t="s">
        <v>518</v>
      </c>
      <c r="E290" s="28" t="s">
        <v>272</v>
      </c>
      <c r="F290" s="28" t="s">
        <v>519</v>
      </c>
      <c r="G290" s="30">
        <v>15000</v>
      </c>
      <c r="H290" s="30">
        <v>1354.55</v>
      </c>
      <c r="I290" s="10">
        <f t="shared" si="4"/>
        <v>9.0303333333333333E-2</v>
      </c>
    </row>
    <row r="291" spans="1:9" ht="14.25" customHeight="1" x14ac:dyDescent="0.25">
      <c r="A291" s="28" t="s">
        <v>118</v>
      </c>
      <c r="B291" s="28" t="s">
        <v>118</v>
      </c>
      <c r="C291" s="28" t="s">
        <v>118</v>
      </c>
      <c r="D291" s="28" t="s">
        <v>572</v>
      </c>
      <c r="E291" s="28" t="s">
        <v>272</v>
      </c>
      <c r="F291" s="28" t="s">
        <v>573</v>
      </c>
      <c r="G291" s="30">
        <v>2500</v>
      </c>
      <c r="H291" s="30">
        <v>89.9</v>
      </c>
      <c r="I291" s="10">
        <f t="shared" si="4"/>
        <v>3.5959999999999999E-2</v>
      </c>
    </row>
    <row r="292" spans="1:9" ht="14.25" customHeight="1" x14ac:dyDescent="0.25">
      <c r="A292" s="28" t="s">
        <v>118</v>
      </c>
      <c r="B292" s="28" t="s">
        <v>118</v>
      </c>
      <c r="C292" s="28" t="s">
        <v>118</v>
      </c>
      <c r="D292" s="28" t="s">
        <v>574</v>
      </c>
      <c r="E292" s="28" t="s">
        <v>272</v>
      </c>
      <c r="F292" s="28" t="s">
        <v>575</v>
      </c>
      <c r="G292" s="30">
        <v>100</v>
      </c>
      <c r="H292" s="30">
        <v>0</v>
      </c>
      <c r="I292" s="10">
        <f t="shared" si="4"/>
        <v>0</v>
      </c>
    </row>
    <row r="293" spans="1:9" ht="39.950000000000003" customHeight="1" x14ac:dyDescent="0.25">
      <c r="A293" s="7"/>
      <c r="B293" s="7" t="s">
        <v>455</v>
      </c>
      <c r="C293" s="7"/>
      <c r="D293" s="7"/>
      <c r="E293" s="7"/>
      <c r="F293" s="7" t="s">
        <v>456</v>
      </c>
      <c r="G293" s="31">
        <v>13100</v>
      </c>
      <c r="H293" s="31">
        <v>4046.52</v>
      </c>
      <c r="I293" s="10">
        <f t="shared" si="4"/>
        <v>0.30889465648854963</v>
      </c>
    </row>
    <row r="294" spans="1:9" ht="27" customHeight="1" x14ac:dyDescent="0.25">
      <c r="A294" s="28" t="s">
        <v>118</v>
      </c>
      <c r="B294" s="28" t="s">
        <v>118</v>
      </c>
      <c r="C294" s="28" t="s">
        <v>118</v>
      </c>
      <c r="D294" s="28" t="s">
        <v>646</v>
      </c>
      <c r="E294" s="28" t="s">
        <v>272</v>
      </c>
      <c r="F294" s="28" t="s">
        <v>647</v>
      </c>
      <c r="G294" s="30">
        <v>13100</v>
      </c>
      <c r="H294" s="30">
        <v>4046.52</v>
      </c>
      <c r="I294" s="10">
        <f t="shared" si="4"/>
        <v>0.30889465648854963</v>
      </c>
    </row>
    <row r="295" spans="1:9" ht="27" customHeight="1" x14ac:dyDescent="0.25">
      <c r="A295" s="7"/>
      <c r="B295" s="7" t="s">
        <v>457</v>
      </c>
      <c r="C295" s="7"/>
      <c r="D295" s="7"/>
      <c r="E295" s="7"/>
      <c r="F295" s="7" t="s">
        <v>458</v>
      </c>
      <c r="G295" s="31">
        <v>150000</v>
      </c>
      <c r="H295" s="31">
        <v>26813.18</v>
      </c>
      <c r="I295" s="10">
        <f t="shared" si="4"/>
        <v>0.17875453333333333</v>
      </c>
    </row>
    <row r="296" spans="1:9" ht="27" customHeight="1" x14ac:dyDescent="0.25">
      <c r="A296" s="28" t="s">
        <v>118</v>
      </c>
      <c r="B296" s="28" t="s">
        <v>118</v>
      </c>
      <c r="C296" s="28" t="s">
        <v>118</v>
      </c>
      <c r="D296" s="28" t="s">
        <v>608</v>
      </c>
      <c r="E296" s="28" t="s">
        <v>272</v>
      </c>
      <c r="F296" s="28" t="s">
        <v>609</v>
      </c>
      <c r="G296" s="30">
        <v>150000</v>
      </c>
      <c r="H296" s="30">
        <v>26813.18</v>
      </c>
      <c r="I296" s="10">
        <f t="shared" si="4"/>
        <v>0.17875453333333333</v>
      </c>
    </row>
    <row r="297" spans="1:9" ht="27" customHeight="1" x14ac:dyDescent="0.25">
      <c r="A297" s="7"/>
      <c r="B297" s="7" t="s">
        <v>459</v>
      </c>
      <c r="C297" s="7"/>
      <c r="D297" s="7"/>
      <c r="E297" s="7"/>
      <c r="F297" s="7" t="s">
        <v>460</v>
      </c>
      <c r="G297" s="31">
        <v>13676.74</v>
      </c>
      <c r="H297" s="31">
        <v>2093</v>
      </c>
      <c r="I297" s="10">
        <f t="shared" si="4"/>
        <v>0.15303354454350965</v>
      </c>
    </row>
    <row r="298" spans="1:9" ht="27" customHeight="1" x14ac:dyDescent="0.25">
      <c r="A298" s="28" t="s">
        <v>118</v>
      </c>
      <c r="B298" s="28" t="s">
        <v>118</v>
      </c>
      <c r="C298" s="28" t="s">
        <v>118</v>
      </c>
      <c r="D298" s="28" t="s">
        <v>608</v>
      </c>
      <c r="E298" s="28" t="s">
        <v>272</v>
      </c>
      <c r="F298" s="28" t="s">
        <v>609</v>
      </c>
      <c r="G298" s="30">
        <v>13673.28</v>
      </c>
      <c r="H298" s="30">
        <v>2090.0500000000002</v>
      </c>
      <c r="I298" s="10">
        <f t="shared" si="4"/>
        <v>0.15285652016195089</v>
      </c>
    </row>
    <row r="299" spans="1:9" ht="27" customHeight="1" x14ac:dyDescent="0.25">
      <c r="A299" s="28" t="s">
        <v>118</v>
      </c>
      <c r="B299" s="28" t="s">
        <v>118</v>
      </c>
      <c r="C299" s="28" t="s">
        <v>118</v>
      </c>
      <c r="D299" s="28" t="s">
        <v>518</v>
      </c>
      <c r="E299" s="28" t="s">
        <v>272</v>
      </c>
      <c r="F299" s="28" t="s">
        <v>519</v>
      </c>
      <c r="G299" s="30">
        <v>3.46</v>
      </c>
      <c r="H299" s="30">
        <v>2.95</v>
      </c>
      <c r="I299" s="10">
        <f t="shared" si="4"/>
        <v>0.85260115606936426</v>
      </c>
    </row>
    <row r="300" spans="1:9" ht="27" customHeight="1" x14ac:dyDescent="0.25">
      <c r="A300" s="7"/>
      <c r="B300" s="7" t="s">
        <v>461</v>
      </c>
      <c r="C300" s="7"/>
      <c r="D300" s="7"/>
      <c r="E300" s="7"/>
      <c r="F300" s="7" t="s">
        <v>462</v>
      </c>
      <c r="G300" s="31">
        <v>122000</v>
      </c>
      <c r="H300" s="31">
        <v>58951.21</v>
      </c>
      <c r="I300" s="10">
        <f t="shared" si="4"/>
        <v>0.48320663934426228</v>
      </c>
    </row>
    <row r="301" spans="1:9" ht="27" customHeight="1" x14ac:dyDescent="0.25">
      <c r="A301" s="28" t="s">
        <v>118</v>
      </c>
      <c r="B301" s="28" t="s">
        <v>118</v>
      </c>
      <c r="C301" s="28" t="s">
        <v>118</v>
      </c>
      <c r="D301" s="28" t="s">
        <v>608</v>
      </c>
      <c r="E301" s="28" t="s">
        <v>272</v>
      </c>
      <c r="F301" s="28" t="s">
        <v>609</v>
      </c>
      <c r="G301" s="30">
        <v>122000</v>
      </c>
      <c r="H301" s="30">
        <v>58951.21</v>
      </c>
      <c r="I301" s="10">
        <f t="shared" si="4"/>
        <v>0.48320663934426228</v>
      </c>
    </row>
    <row r="302" spans="1:9" ht="27" customHeight="1" x14ac:dyDescent="0.25">
      <c r="A302" s="7"/>
      <c r="B302" s="7" t="s">
        <v>463</v>
      </c>
      <c r="C302" s="7"/>
      <c r="D302" s="7"/>
      <c r="E302" s="7"/>
      <c r="F302" s="7" t="s">
        <v>464</v>
      </c>
      <c r="G302" s="31">
        <v>868044</v>
      </c>
      <c r="H302" s="31">
        <v>410634.43</v>
      </c>
      <c r="I302" s="10">
        <f t="shared" si="4"/>
        <v>0.47305716069692316</v>
      </c>
    </row>
    <row r="303" spans="1:9" ht="14.25" customHeight="1" x14ac:dyDescent="0.25">
      <c r="A303" s="28" t="s">
        <v>118</v>
      </c>
      <c r="B303" s="28" t="s">
        <v>118</v>
      </c>
      <c r="C303" s="28" t="s">
        <v>118</v>
      </c>
      <c r="D303" s="28" t="s">
        <v>580</v>
      </c>
      <c r="E303" s="28" t="s">
        <v>272</v>
      </c>
      <c r="F303" s="28" t="s">
        <v>581</v>
      </c>
      <c r="G303" s="30">
        <v>2000</v>
      </c>
      <c r="H303" s="30">
        <v>503.34</v>
      </c>
      <c r="I303" s="10">
        <f t="shared" si="4"/>
        <v>0.25167</v>
      </c>
    </row>
    <row r="304" spans="1:9" ht="14.25" customHeight="1" x14ac:dyDescent="0.25">
      <c r="A304" s="28" t="s">
        <v>118</v>
      </c>
      <c r="B304" s="28" t="s">
        <v>118</v>
      </c>
      <c r="C304" s="28" t="s">
        <v>118</v>
      </c>
      <c r="D304" s="28" t="s">
        <v>608</v>
      </c>
      <c r="E304" s="28" t="s">
        <v>272</v>
      </c>
      <c r="F304" s="28" t="s">
        <v>609</v>
      </c>
      <c r="G304" s="30">
        <v>2400</v>
      </c>
      <c r="H304" s="30">
        <v>1200</v>
      </c>
      <c r="I304" s="10">
        <f t="shared" si="4"/>
        <v>0.5</v>
      </c>
    </row>
    <row r="305" spans="1:9" ht="27" customHeight="1" x14ac:dyDescent="0.25">
      <c r="A305" s="28" t="s">
        <v>118</v>
      </c>
      <c r="B305" s="28" t="s">
        <v>118</v>
      </c>
      <c r="C305" s="28" t="s">
        <v>118</v>
      </c>
      <c r="D305" s="28" t="s">
        <v>526</v>
      </c>
      <c r="E305" s="28" t="s">
        <v>272</v>
      </c>
      <c r="F305" s="28" t="s">
        <v>527</v>
      </c>
      <c r="G305" s="30">
        <v>574640</v>
      </c>
      <c r="H305" s="30">
        <v>265935.15999999997</v>
      </c>
      <c r="I305" s="10">
        <f t="shared" si="4"/>
        <v>0.46278567450925795</v>
      </c>
    </row>
    <row r="306" spans="1:9" ht="27" customHeight="1" x14ac:dyDescent="0.25">
      <c r="A306" s="28" t="s">
        <v>118</v>
      </c>
      <c r="B306" s="28" t="s">
        <v>118</v>
      </c>
      <c r="C306" s="28" t="s">
        <v>118</v>
      </c>
      <c r="D306" s="28" t="s">
        <v>566</v>
      </c>
      <c r="E306" s="28" t="s">
        <v>272</v>
      </c>
      <c r="F306" s="28" t="s">
        <v>567</v>
      </c>
      <c r="G306" s="30">
        <v>34920</v>
      </c>
      <c r="H306" s="30">
        <v>34038.26</v>
      </c>
      <c r="I306" s="10">
        <f t="shared" si="4"/>
        <v>0.97474971363115703</v>
      </c>
    </row>
    <row r="307" spans="1:9" ht="27" customHeight="1" x14ac:dyDescent="0.25">
      <c r="A307" s="28" t="s">
        <v>118</v>
      </c>
      <c r="B307" s="28" t="s">
        <v>118</v>
      </c>
      <c r="C307" s="28" t="s">
        <v>118</v>
      </c>
      <c r="D307" s="28" t="s">
        <v>528</v>
      </c>
      <c r="E307" s="28" t="s">
        <v>272</v>
      </c>
      <c r="F307" s="28" t="s">
        <v>529</v>
      </c>
      <c r="G307" s="30">
        <v>98955</v>
      </c>
      <c r="H307" s="30">
        <v>49814.16</v>
      </c>
      <c r="I307" s="10">
        <f t="shared" si="4"/>
        <v>0.50340215249355769</v>
      </c>
    </row>
    <row r="308" spans="1:9" ht="27" customHeight="1" x14ac:dyDescent="0.25">
      <c r="A308" s="28" t="s">
        <v>118</v>
      </c>
      <c r="B308" s="28" t="s">
        <v>118</v>
      </c>
      <c r="C308" s="28" t="s">
        <v>118</v>
      </c>
      <c r="D308" s="28" t="s">
        <v>530</v>
      </c>
      <c r="E308" s="28" t="s">
        <v>272</v>
      </c>
      <c r="F308" s="28" t="s">
        <v>531</v>
      </c>
      <c r="G308" s="30">
        <v>14100</v>
      </c>
      <c r="H308" s="30">
        <v>6304.72</v>
      </c>
      <c r="I308" s="10">
        <f t="shared" si="4"/>
        <v>0.44714326241134755</v>
      </c>
    </row>
    <row r="309" spans="1:9" ht="14.25" customHeight="1" x14ac:dyDescent="0.25">
      <c r="A309" s="28" t="s">
        <v>118</v>
      </c>
      <c r="B309" s="28" t="s">
        <v>118</v>
      </c>
      <c r="C309" s="28" t="s">
        <v>118</v>
      </c>
      <c r="D309" s="28" t="s">
        <v>584</v>
      </c>
      <c r="E309" s="28" t="s">
        <v>272</v>
      </c>
      <c r="F309" s="28" t="s">
        <v>585</v>
      </c>
      <c r="G309" s="30">
        <v>6000</v>
      </c>
      <c r="H309" s="30">
        <v>0</v>
      </c>
      <c r="I309" s="10">
        <f t="shared" si="4"/>
        <v>0</v>
      </c>
    </row>
    <row r="310" spans="1:9" ht="27" customHeight="1" x14ac:dyDescent="0.25">
      <c r="A310" s="28" t="s">
        <v>118</v>
      </c>
      <c r="B310" s="28" t="s">
        <v>118</v>
      </c>
      <c r="C310" s="28" t="s">
        <v>118</v>
      </c>
      <c r="D310" s="28" t="s">
        <v>532</v>
      </c>
      <c r="E310" s="28" t="s">
        <v>272</v>
      </c>
      <c r="F310" s="28" t="s">
        <v>533</v>
      </c>
      <c r="G310" s="30">
        <v>18804.990000000002</v>
      </c>
      <c r="H310" s="30">
        <v>7072.44</v>
      </c>
      <c r="I310" s="10">
        <f t="shared" si="4"/>
        <v>0.3760937921264515</v>
      </c>
    </row>
    <row r="311" spans="1:9" ht="14.25" customHeight="1" x14ac:dyDescent="0.25">
      <c r="A311" s="28" t="s">
        <v>118</v>
      </c>
      <c r="B311" s="28" t="s">
        <v>118</v>
      </c>
      <c r="C311" s="28" t="s">
        <v>118</v>
      </c>
      <c r="D311" s="28" t="s">
        <v>578</v>
      </c>
      <c r="E311" s="28" t="s">
        <v>272</v>
      </c>
      <c r="F311" s="28" t="s">
        <v>579</v>
      </c>
      <c r="G311" s="30">
        <v>500</v>
      </c>
      <c r="H311" s="30">
        <v>0</v>
      </c>
      <c r="I311" s="10">
        <f t="shared" si="4"/>
        <v>0</v>
      </c>
    </row>
    <row r="312" spans="1:9" ht="14.25" customHeight="1" x14ac:dyDescent="0.25">
      <c r="A312" s="28" t="s">
        <v>118</v>
      </c>
      <c r="B312" s="28" t="s">
        <v>118</v>
      </c>
      <c r="C312" s="28" t="s">
        <v>118</v>
      </c>
      <c r="D312" s="28" t="s">
        <v>542</v>
      </c>
      <c r="E312" s="28" t="s">
        <v>272</v>
      </c>
      <c r="F312" s="28" t="s">
        <v>543</v>
      </c>
      <c r="G312" s="30">
        <v>20000</v>
      </c>
      <c r="H312" s="30">
        <v>3757.72</v>
      </c>
      <c r="I312" s="10">
        <f t="shared" si="4"/>
        <v>0.187886</v>
      </c>
    </row>
    <row r="313" spans="1:9" ht="14.25" customHeight="1" x14ac:dyDescent="0.25">
      <c r="A313" s="28" t="s">
        <v>118</v>
      </c>
      <c r="B313" s="28" t="s">
        <v>118</v>
      </c>
      <c r="C313" s="28" t="s">
        <v>118</v>
      </c>
      <c r="D313" s="28" t="s">
        <v>544</v>
      </c>
      <c r="E313" s="28" t="s">
        <v>272</v>
      </c>
      <c r="F313" s="28" t="s">
        <v>545</v>
      </c>
      <c r="G313" s="30">
        <v>1000</v>
      </c>
      <c r="H313" s="30">
        <v>73.8</v>
      </c>
      <c r="I313" s="10">
        <f t="shared" si="4"/>
        <v>7.3799999999999991E-2</v>
      </c>
    </row>
    <row r="314" spans="1:9" ht="14.25" customHeight="1" x14ac:dyDescent="0.25">
      <c r="A314" s="28" t="s">
        <v>118</v>
      </c>
      <c r="B314" s="28" t="s">
        <v>118</v>
      </c>
      <c r="C314" s="28" t="s">
        <v>118</v>
      </c>
      <c r="D314" s="28" t="s">
        <v>588</v>
      </c>
      <c r="E314" s="28" t="s">
        <v>272</v>
      </c>
      <c r="F314" s="28" t="s">
        <v>589</v>
      </c>
      <c r="G314" s="30">
        <v>9000</v>
      </c>
      <c r="H314" s="30">
        <v>0</v>
      </c>
      <c r="I314" s="10">
        <f t="shared" si="4"/>
        <v>0</v>
      </c>
    </row>
    <row r="315" spans="1:9" ht="27" customHeight="1" x14ac:dyDescent="0.25">
      <c r="A315" s="28" t="s">
        <v>118</v>
      </c>
      <c r="B315" s="28" t="s">
        <v>118</v>
      </c>
      <c r="C315" s="28" t="s">
        <v>118</v>
      </c>
      <c r="D315" s="28" t="s">
        <v>518</v>
      </c>
      <c r="E315" s="28" t="s">
        <v>272</v>
      </c>
      <c r="F315" s="28" t="s">
        <v>519</v>
      </c>
      <c r="G315" s="30">
        <v>53036</v>
      </c>
      <c r="H315" s="30">
        <v>26865.07</v>
      </c>
      <c r="I315" s="10">
        <f t="shared" si="4"/>
        <v>0.50654404555396337</v>
      </c>
    </row>
    <row r="316" spans="1:9" ht="14.25" customHeight="1" x14ac:dyDescent="0.25">
      <c r="A316" s="28" t="s">
        <v>118</v>
      </c>
      <c r="B316" s="28" t="s">
        <v>118</v>
      </c>
      <c r="C316" s="28" t="s">
        <v>118</v>
      </c>
      <c r="D316" s="28" t="s">
        <v>568</v>
      </c>
      <c r="E316" s="28" t="s">
        <v>272</v>
      </c>
      <c r="F316" s="28" t="s">
        <v>569</v>
      </c>
      <c r="G316" s="30">
        <v>2000</v>
      </c>
      <c r="H316" s="30">
        <v>631.17999999999995</v>
      </c>
      <c r="I316" s="10">
        <f t="shared" si="4"/>
        <v>0.31558999999999998</v>
      </c>
    </row>
    <row r="317" spans="1:9" ht="27" customHeight="1" x14ac:dyDescent="0.25">
      <c r="A317" s="28" t="s">
        <v>118</v>
      </c>
      <c r="B317" s="28" t="s">
        <v>118</v>
      </c>
      <c r="C317" s="28" t="s">
        <v>118</v>
      </c>
      <c r="D317" s="28" t="s">
        <v>590</v>
      </c>
      <c r="E317" s="28" t="s">
        <v>272</v>
      </c>
      <c r="F317" s="28" t="s">
        <v>591</v>
      </c>
      <c r="G317" s="30">
        <v>6500</v>
      </c>
      <c r="H317" s="30">
        <v>1542.7</v>
      </c>
      <c r="I317" s="10">
        <f t="shared" si="4"/>
        <v>0.23733846153846155</v>
      </c>
    </row>
    <row r="318" spans="1:9" ht="14.25" customHeight="1" x14ac:dyDescent="0.25">
      <c r="A318" s="28" t="s">
        <v>118</v>
      </c>
      <c r="B318" s="28" t="s">
        <v>118</v>
      </c>
      <c r="C318" s="28" t="s">
        <v>118</v>
      </c>
      <c r="D318" s="28" t="s">
        <v>534</v>
      </c>
      <c r="E318" s="28" t="s">
        <v>272</v>
      </c>
      <c r="F318" s="28" t="s">
        <v>535</v>
      </c>
      <c r="G318" s="30">
        <v>1000</v>
      </c>
      <c r="H318" s="30">
        <v>261</v>
      </c>
      <c r="I318" s="10">
        <f t="shared" si="4"/>
        <v>0.26100000000000001</v>
      </c>
    </row>
    <row r="319" spans="1:9" ht="27" customHeight="1" x14ac:dyDescent="0.25">
      <c r="A319" s="28" t="s">
        <v>118</v>
      </c>
      <c r="B319" s="28" t="s">
        <v>118</v>
      </c>
      <c r="C319" s="28" t="s">
        <v>118</v>
      </c>
      <c r="D319" s="28" t="s">
        <v>570</v>
      </c>
      <c r="E319" s="28" t="s">
        <v>272</v>
      </c>
      <c r="F319" s="28" t="s">
        <v>571</v>
      </c>
      <c r="G319" s="30">
        <v>12888.01</v>
      </c>
      <c r="H319" s="30">
        <v>9666</v>
      </c>
      <c r="I319" s="10">
        <f t="shared" si="4"/>
        <v>0.74999941806376624</v>
      </c>
    </row>
    <row r="320" spans="1:9" ht="27" customHeight="1" x14ac:dyDescent="0.25">
      <c r="A320" s="28" t="s">
        <v>118</v>
      </c>
      <c r="B320" s="28" t="s">
        <v>118</v>
      </c>
      <c r="C320" s="28" t="s">
        <v>118</v>
      </c>
      <c r="D320" s="28" t="s">
        <v>546</v>
      </c>
      <c r="E320" s="28" t="s">
        <v>272</v>
      </c>
      <c r="F320" s="28" t="s">
        <v>547</v>
      </c>
      <c r="G320" s="30">
        <v>1500</v>
      </c>
      <c r="H320" s="30">
        <v>1213</v>
      </c>
      <c r="I320" s="10">
        <f t="shared" si="4"/>
        <v>0.80866666666666664</v>
      </c>
    </row>
    <row r="321" spans="1:9" ht="14.25" customHeight="1" x14ac:dyDescent="0.25">
      <c r="A321" s="28" t="s">
        <v>118</v>
      </c>
      <c r="B321" s="28" t="s">
        <v>118</v>
      </c>
      <c r="C321" s="28" t="s">
        <v>118</v>
      </c>
      <c r="D321" s="28" t="s">
        <v>572</v>
      </c>
      <c r="E321" s="28" t="s">
        <v>272</v>
      </c>
      <c r="F321" s="28" t="s">
        <v>573</v>
      </c>
      <c r="G321" s="30">
        <v>8000</v>
      </c>
      <c r="H321" s="30">
        <v>1755.88</v>
      </c>
      <c r="I321" s="10">
        <f t="shared" si="4"/>
        <v>0.21948500000000001</v>
      </c>
    </row>
    <row r="322" spans="1:9" ht="14.25" customHeight="1" x14ac:dyDescent="0.25">
      <c r="A322" s="28" t="s">
        <v>118</v>
      </c>
      <c r="B322" s="28" t="s">
        <v>118</v>
      </c>
      <c r="C322" s="28" t="s">
        <v>118</v>
      </c>
      <c r="D322" s="28" t="s">
        <v>574</v>
      </c>
      <c r="E322" s="28" t="s">
        <v>272</v>
      </c>
      <c r="F322" s="28" t="s">
        <v>575</v>
      </c>
      <c r="G322" s="30">
        <v>800</v>
      </c>
      <c r="H322" s="30">
        <v>0</v>
      </c>
      <c r="I322" s="10">
        <f t="shared" ref="I322:I385" si="5">IF($G322=0,0,$H322/$G322)</f>
        <v>0</v>
      </c>
    </row>
    <row r="323" spans="1:9" ht="27" customHeight="1" x14ac:dyDescent="0.25">
      <c r="A323" s="7"/>
      <c r="B323" s="7" t="s">
        <v>465</v>
      </c>
      <c r="C323" s="7"/>
      <c r="D323" s="7"/>
      <c r="E323" s="7"/>
      <c r="F323" s="7" t="s">
        <v>466</v>
      </c>
      <c r="G323" s="31">
        <v>295454</v>
      </c>
      <c r="H323" s="31">
        <v>126037.13</v>
      </c>
      <c r="I323" s="10">
        <f t="shared" si="5"/>
        <v>0.42658799677784021</v>
      </c>
    </row>
    <row r="324" spans="1:9" ht="14.25" customHeight="1" x14ac:dyDescent="0.25">
      <c r="A324" s="28" t="s">
        <v>118</v>
      </c>
      <c r="B324" s="28" t="s">
        <v>118</v>
      </c>
      <c r="C324" s="28" t="s">
        <v>118</v>
      </c>
      <c r="D324" s="28" t="s">
        <v>580</v>
      </c>
      <c r="E324" s="28" t="s">
        <v>272</v>
      </c>
      <c r="F324" s="28" t="s">
        <v>581</v>
      </c>
      <c r="G324" s="30">
        <v>500</v>
      </c>
      <c r="H324" s="30">
        <v>187.02</v>
      </c>
      <c r="I324" s="10">
        <f t="shared" si="5"/>
        <v>0.37404000000000004</v>
      </c>
    </row>
    <row r="325" spans="1:9" ht="27" customHeight="1" x14ac:dyDescent="0.25">
      <c r="A325" s="28" t="s">
        <v>118</v>
      </c>
      <c r="B325" s="28" t="s">
        <v>118</v>
      </c>
      <c r="C325" s="28" t="s">
        <v>118</v>
      </c>
      <c r="D325" s="28" t="s">
        <v>526</v>
      </c>
      <c r="E325" s="28" t="s">
        <v>272</v>
      </c>
      <c r="F325" s="28" t="s">
        <v>527</v>
      </c>
      <c r="G325" s="30">
        <v>57060</v>
      </c>
      <c r="H325" s="30">
        <v>30214.22</v>
      </c>
      <c r="I325" s="10">
        <f t="shared" si="5"/>
        <v>0.52951664914125485</v>
      </c>
    </row>
    <row r="326" spans="1:9" ht="27" customHeight="1" x14ac:dyDescent="0.25">
      <c r="A326" s="28" t="s">
        <v>118</v>
      </c>
      <c r="B326" s="28" t="s">
        <v>118</v>
      </c>
      <c r="C326" s="28" t="s">
        <v>118</v>
      </c>
      <c r="D326" s="28" t="s">
        <v>566</v>
      </c>
      <c r="E326" s="28" t="s">
        <v>272</v>
      </c>
      <c r="F326" s="28" t="s">
        <v>567</v>
      </c>
      <c r="G326" s="30">
        <v>3884</v>
      </c>
      <c r="H326" s="30">
        <v>3883.99</v>
      </c>
      <c r="I326" s="10">
        <f t="shared" si="5"/>
        <v>0.99999742533470648</v>
      </c>
    </row>
    <row r="327" spans="1:9" ht="27" customHeight="1" x14ac:dyDescent="0.25">
      <c r="A327" s="28" t="s">
        <v>118</v>
      </c>
      <c r="B327" s="28" t="s">
        <v>118</v>
      </c>
      <c r="C327" s="28" t="s">
        <v>118</v>
      </c>
      <c r="D327" s="28" t="s">
        <v>528</v>
      </c>
      <c r="E327" s="28" t="s">
        <v>272</v>
      </c>
      <c r="F327" s="28" t="s">
        <v>529</v>
      </c>
      <c r="G327" s="30">
        <v>35500</v>
      </c>
      <c r="H327" s="30">
        <v>16240.62</v>
      </c>
      <c r="I327" s="10">
        <f t="shared" si="5"/>
        <v>0.45748225352112676</v>
      </c>
    </row>
    <row r="328" spans="1:9" ht="27" customHeight="1" x14ac:dyDescent="0.25">
      <c r="A328" s="28" t="s">
        <v>118</v>
      </c>
      <c r="B328" s="28" t="s">
        <v>118</v>
      </c>
      <c r="C328" s="28" t="s">
        <v>118</v>
      </c>
      <c r="D328" s="28" t="s">
        <v>530</v>
      </c>
      <c r="E328" s="28" t="s">
        <v>272</v>
      </c>
      <c r="F328" s="28" t="s">
        <v>531</v>
      </c>
      <c r="G328" s="30">
        <v>2350</v>
      </c>
      <c r="H328" s="30">
        <v>1000.8</v>
      </c>
      <c r="I328" s="10">
        <f t="shared" si="5"/>
        <v>0.4258723404255319</v>
      </c>
    </row>
    <row r="329" spans="1:9" ht="27" customHeight="1" x14ac:dyDescent="0.25">
      <c r="A329" s="28" t="s">
        <v>118</v>
      </c>
      <c r="B329" s="28" t="s">
        <v>118</v>
      </c>
      <c r="C329" s="28" t="s">
        <v>118</v>
      </c>
      <c r="D329" s="28" t="s">
        <v>584</v>
      </c>
      <c r="E329" s="28" t="s">
        <v>272</v>
      </c>
      <c r="F329" s="28" t="s">
        <v>585</v>
      </c>
      <c r="G329" s="30">
        <v>190000</v>
      </c>
      <c r="H329" s="30">
        <v>72026.55</v>
      </c>
      <c r="I329" s="10">
        <f t="shared" si="5"/>
        <v>0.37908710526315792</v>
      </c>
    </row>
    <row r="330" spans="1:9" ht="14.25" customHeight="1" x14ac:dyDescent="0.25">
      <c r="A330" s="28" t="s">
        <v>118</v>
      </c>
      <c r="B330" s="28" t="s">
        <v>118</v>
      </c>
      <c r="C330" s="28" t="s">
        <v>118</v>
      </c>
      <c r="D330" s="28" t="s">
        <v>588</v>
      </c>
      <c r="E330" s="28" t="s">
        <v>272</v>
      </c>
      <c r="F330" s="28" t="s">
        <v>589</v>
      </c>
      <c r="G330" s="30">
        <v>600</v>
      </c>
      <c r="H330" s="30">
        <v>0</v>
      </c>
      <c r="I330" s="10">
        <f t="shared" si="5"/>
        <v>0</v>
      </c>
    </row>
    <row r="331" spans="1:9" ht="27" customHeight="1" x14ac:dyDescent="0.25">
      <c r="A331" s="28" t="s">
        <v>118</v>
      </c>
      <c r="B331" s="28" t="s">
        <v>118</v>
      </c>
      <c r="C331" s="28" t="s">
        <v>118</v>
      </c>
      <c r="D331" s="28" t="s">
        <v>590</v>
      </c>
      <c r="E331" s="28" t="s">
        <v>272</v>
      </c>
      <c r="F331" s="28" t="s">
        <v>591</v>
      </c>
      <c r="G331" s="30">
        <v>2897.03</v>
      </c>
      <c r="H331" s="30">
        <v>1236.7</v>
      </c>
      <c r="I331" s="10">
        <f t="shared" si="5"/>
        <v>0.42688546545945327</v>
      </c>
    </row>
    <row r="332" spans="1:9" ht="27" customHeight="1" x14ac:dyDescent="0.25">
      <c r="A332" s="28" t="s">
        <v>118</v>
      </c>
      <c r="B332" s="28" t="s">
        <v>118</v>
      </c>
      <c r="C332" s="28" t="s">
        <v>118</v>
      </c>
      <c r="D332" s="28" t="s">
        <v>570</v>
      </c>
      <c r="E332" s="28" t="s">
        <v>272</v>
      </c>
      <c r="F332" s="28" t="s">
        <v>571</v>
      </c>
      <c r="G332" s="30">
        <v>1662.97</v>
      </c>
      <c r="H332" s="30">
        <v>1247.23</v>
      </c>
      <c r="I332" s="10">
        <f t="shared" si="5"/>
        <v>0.75000150333439564</v>
      </c>
    </row>
    <row r="333" spans="1:9" ht="14.25" customHeight="1" x14ac:dyDescent="0.25">
      <c r="A333" s="28" t="s">
        <v>118</v>
      </c>
      <c r="B333" s="28" t="s">
        <v>118</v>
      </c>
      <c r="C333" s="28" t="s">
        <v>118</v>
      </c>
      <c r="D333" s="28" t="s">
        <v>574</v>
      </c>
      <c r="E333" s="28" t="s">
        <v>272</v>
      </c>
      <c r="F333" s="28" t="s">
        <v>575</v>
      </c>
      <c r="G333" s="30">
        <v>1000</v>
      </c>
      <c r="H333" s="30">
        <v>0</v>
      </c>
      <c r="I333" s="10">
        <f t="shared" si="5"/>
        <v>0</v>
      </c>
    </row>
    <row r="334" spans="1:9" ht="14.25" customHeight="1" x14ac:dyDescent="0.25">
      <c r="A334" s="7"/>
      <c r="B334" s="7" t="s">
        <v>467</v>
      </c>
      <c r="C334" s="7"/>
      <c r="D334" s="7"/>
      <c r="E334" s="7"/>
      <c r="F334" s="7" t="s">
        <v>468</v>
      </c>
      <c r="G334" s="31">
        <v>50000</v>
      </c>
      <c r="H334" s="31">
        <v>10724</v>
      </c>
      <c r="I334" s="10">
        <f t="shared" si="5"/>
        <v>0.21448</v>
      </c>
    </row>
    <row r="335" spans="1:9" ht="14.25" customHeight="1" x14ac:dyDescent="0.25">
      <c r="A335" s="28" t="s">
        <v>118</v>
      </c>
      <c r="B335" s="28" t="s">
        <v>118</v>
      </c>
      <c r="C335" s="28" t="s">
        <v>118</v>
      </c>
      <c r="D335" s="28" t="s">
        <v>608</v>
      </c>
      <c r="E335" s="28" t="s">
        <v>272</v>
      </c>
      <c r="F335" s="28" t="s">
        <v>609</v>
      </c>
      <c r="G335" s="30">
        <v>50000</v>
      </c>
      <c r="H335" s="30">
        <v>10724</v>
      </c>
      <c r="I335" s="10">
        <f t="shared" si="5"/>
        <v>0.21448</v>
      </c>
    </row>
    <row r="336" spans="1:9" ht="27" customHeight="1" x14ac:dyDescent="0.25">
      <c r="A336" s="7"/>
      <c r="B336" s="7" t="s">
        <v>469</v>
      </c>
      <c r="C336" s="7"/>
      <c r="D336" s="7"/>
      <c r="E336" s="7"/>
      <c r="F336" s="7" t="s">
        <v>275</v>
      </c>
      <c r="G336" s="31">
        <v>393147.19</v>
      </c>
      <c r="H336" s="31">
        <v>251139.55</v>
      </c>
      <c r="I336" s="10">
        <f t="shared" si="5"/>
        <v>0.63879268728844274</v>
      </c>
    </row>
    <row r="337" spans="1:9" ht="27" customHeight="1" x14ac:dyDescent="0.25">
      <c r="A337" s="28" t="s">
        <v>118</v>
      </c>
      <c r="B337" s="28" t="s">
        <v>118</v>
      </c>
      <c r="C337" s="28" t="s">
        <v>118</v>
      </c>
      <c r="D337" s="28" t="s">
        <v>608</v>
      </c>
      <c r="E337" s="28" t="s">
        <v>272</v>
      </c>
      <c r="F337" s="28" t="s">
        <v>609</v>
      </c>
      <c r="G337" s="30">
        <v>236418</v>
      </c>
      <c r="H337" s="30">
        <v>224615.32</v>
      </c>
      <c r="I337" s="10">
        <f t="shared" si="5"/>
        <v>0.95007706688999993</v>
      </c>
    </row>
    <row r="338" spans="1:9" ht="14.25" customHeight="1" x14ac:dyDescent="0.25">
      <c r="A338" s="28" t="s">
        <v>118</v>
      </c>
      <c r="B338" s="28" t="s">
        <v>118</v>
      </c>
      <c r="C338" s="28" t="s">
        <v>118</v>
      </c>
      <c r="D338" s="28" t="s">
        <v>526</v>
      </c>
      <c r="E338" s="28" t="s">
        <v>272</v>
      </c>
      <c r="F338" s="28" t="s">
        <v>527</v>
      </c>
      <c r="G338" s="30">
        <v>2700</v>
      </c>
      <c r="H338" s="30">
        <v>0</v>
      </c>
      <c r="I338" s="10">
        <f t="shared" si="5"/>
        <v>0</v>
      </c>
    </row>
    <row r="339" spans="1:9" ht="14.25" customHeight="1" x14ac:dyDescent="0.25">
      <c r="A339" s="28" t="s">
        <v>118</v>
      </c>
      <c r="B339" s="28" t="s">
        <v>118</v>
      </c>
      <c r="C339" s="28" t="s">
        <v>118</v>
      </c>
      <c r="D339" s="28" t="s">
        <v>528</v>
      </c>
      <c r="E339" s="28" t="s">
        <v>272</v>
      </c>
      <c r="F339" s="28" t="s">
        <v>529</v>
      </c>
      <c r="G339" s="30">
        <v>764.94</v>
      </c>
      <c r="H339" s="30">
        <v>0</v>
      </c>
      <c r="I339" s="10">
        <f t="shared" si="5"/>
        <v>0</v>
      </c>
    </row>
    <row r="340" spans="1:9" ht="14.25" customHeight="1" x14ac:dyDescent="0.25">
      <c r="A340" s="28" t="s">
        <v>118</v>
      </c>
      <c r="B340" s="28" t="s">
        <v>118</v>
      </c>
      <c r="C340" s="28" t="s">
        <v>118</v>
      </c>
      <c r="D340" s="28" t="s">
        <v>530</v>
      </c>
      <c r="E340" s="28" t="s">
        <v>272</v>
      </c>
      <c r="F340" s="28" t="s">
        <v>531</v>
      </c>
      <c r="G340" s="30">
        <v>116.15</v>
      </c>
      <c r="H340" s="30">
        <v>0</v>
      </c>
      <c r="I340" s="10">
        <f t="shared" si="5"/>
        <v>0</v>
      </c>
    </row>
    <row r="341" spans="1:9" ht="27" customHeight="1" x14ac:dyDescent="0.25">
      <c r="A341" s="28" t="s">
        <v>118</v>
      </c>
      <c r="B341" s="28" t="s">
        <v>118</v>
      </c>
      <c r="C341" s="28" t="s">
        <v>118</v>
      </c>
      <c r="D341" s="28" t="s">
        <v>584</v>
      </c>
      <c r="E341" s="28" t="s">
        <v>272</v>
      </c>
      <c r="F341" s="28" t="s">
        <v>585</v>
      </c>
      <c r="G341" s="30">
        <v>7000</v>
      </c>
      <c r="H341" s="30">
        <v>849</v>
      </c>
      <c r="I341" s="10">
        <f t="shared" si="5"/>
        <v>0.12128571428571429</v>
      </c>
    </row>
    <row r="342" spans="1:9" ht="14.25" customHeight="1" x14ac:dyDescent="0.25">
      <c r="A342" s="28" t="s">
        <v>118</v>
      </c>
      <c r="B342" s="28" t="s">
        <v>118</v>
      </c>
      <c r="C342" s="28" t="s">
        <v>118</v>
      </c>
      <c r="D342" s="28" t="s">
        <v>586</v>
      </c>
      <c r="E342" s="28" t="s">
        <v>272</v>
      </c>
      <c r="F342" s="28" t="s">
        <v>587</v>
      </c>
      <c r="G342" s="30">
        <v>1000</v>
      </c>
      <c r="H342" s="30">
        <v>0</v>
      </c>
      <c r="I342" s="10">
        <f t="shared" si="5"/>
        <v>0</v>
      </c>
    </row>
    <row r="343" spans="1:9" ht="27" customHeight="1" x14ac:dyDescent="0.25">
      <c r="A343" s="28" t="s">
        <v>118</v>
      </c>
      <c r="B343" s="28" t="s">
        <v>118</v>
      </c>
      <c r="C343" s="28" t="s">
        <v>118</v>
      </c>
      <c r="D343" s="28" t="s">
        <v>532</v>
      </c>
      <c r="E343" s="28" t="s">
        <v>272</v>
      </c>
      <c r="F343" s="28" t="s">
        <v>533</v>
      </c>
      <c r="G343" s="30">
        <v>8400</v>
      </c>
      <c r="H343" s="30">
        <v>2497.5700000000002</v>
      </c>
      <c r="I343" s="10">
        <f t="shared" si="5"/>
        <v>0.2973297619047619</v>
      </c>
    </row>
    <row r="344" spans="1:9" ht="27" customHeight="1" x14ac:dyDescent="0.25">
      <c r="A344" s="28" t="s">
        <v>118</v>
      </c>
      <c r="B344" s="28" t="s">
        <v>118</v>
      </c>
      <c r="C344" s="28" t="s">
        <v>118</v>
      </c>
      <c r="D344" s="28" t="s">
        <v>578</v>
      </c>
      <c r="E344" s="28" t="s">
        <v>272</v>
      </c>
      <c r="F344" s="28" t="s">
        <v>579</v>
      </c>
      <c r="G344" s="30">
        <v>2390</v>
      </c>
      <c r="H344" s="30">
        <v>923.63</v>
      </c>
      <c r="I344" s="10">
        <f t="shared" si="5"/>
        <v>0.38645606694560669</v>
      </c>
    </row>
    <row r="345" spans="1:9" ht="27" customHeight="1" x14ac:dyDescent="0.25">
      <c r="A345" s="28" t="s">
        <v>118</v>
      </c>
      <c r="B345" s="28" t="s">
        <v>118</v>
      </c>
      <c r="C345" s="28" t="s">
        <v>118</v>
      </c>
      <c r="D345" s="28" t="s">
        <v>518</v>
      </c>
      <c r="E345" s="28" t="s">
        <v>272</v>
      </c>
      <c r="F345" s="28" t="s">
        <v>519</v>
      </c>
      <c r="G345" s="30">
        <v>133542.35999999999</v>
      </c>
      <c r="H345" s="30">
        <v>21912.240000000002</v>
      </c>
      <c r="I345" s="10">
        <f t="shared" si="5"/>
        <v>0.16408456462803267</v>
      </c>
    </row>
    <row r="346" spans="1:9" ht="27" customHeight="1" x14ac:dyDescent="0.25">
      <c r="A346" s="28" t="s">
        <v>118</v>
      </c>
      <c r="B346" s="28" t="s">
        <v>118</v>
      </c>
      <c r="C346" s="28" t="s">
        <v>118</v>
      </c>
      <c r="D346" s="28" t="s">
        <v>624</v>
      </c>
      <c r="E346" s="28" t="s">
        <v>272</v>
      </c>
      <c r="F346" s="28" t="s">
        <v>625</v>
      </c>
      <c r="G346" s="30">
        <v>200</v>
      </c>
      <c r="H346" s="30">
        <v>0</v>
      </c>
      <c r="I346" s="10">
        <f t="shared" si="5"/>
        <v>0</v>
      </c>
    </row>
    <row r="347" spans="1:9" ht="27" customHeight="1" x14ac:dyDescent="0.25">
      <c r="A347" s="28" t="s">
        <v>118</v>
      </c>
      <c r="B347" s="28" t="s">
        <v>118</v>
      </c>
      <c r="C347" s="28" t="s">
        <v>118</v>
      </c>
      <c r="D347" s="28" t="s">
        <v>590</v>
      </c>
      <c r="E347" s="28" t="s">
        <v>272</v>
      </c>
      <c r="F347" s="28" t="s">
        <v>591</v>
      </c>
      <c r="G347" s="30">
        <v>250.74</v>
      </c>
      <c r="H347" s="30">
        <v>41.79</v>
      </c>
      <c r="I347" s="10">
        <f t="shared" si="5"/>
        <v>0.16666666666666666</v>
      </c>
    </row>
    <row r="348" spans="1:9" ht="14.25" customHeight="1" x14ac:dyDescent="0.25">
      <c r="A348" s="28" t="s">
        <v>118</v>
      </c>
      <c r="B348" s="28" t="s">
        <v>118</v>
      </c>
      <c r="C348" s="28" t="s">
        <v>118</v>
      </c>
      <c r="D348" s="28" t="s">
        <v>572</v>
      </c>
      <c r="E348" s="28" t="s">
        <v>272</v>
      </c>
      <c r="F348" s="28" t="s">
        <v>573</v>
      </c>
      <c r="G348" s="30">
        <v>300</v>
      </c>
      <c r="H348" s="30">
        <v>300</v>
      </c>
      <c r="I348" s="10">
        <f t="shared" si="5"/>
        <v>1</v>
      </c>
    </row>
    <row r="349" spans="1:9" ht="14.25" customHeight="1" x14ac:dyDescent="0.25">
      <c r="A349" s="28" t="s">
        <v>118</v>
      </c>
      <c r="B349" s="28" t="s">
        <v>118</v>
      </c>
      <c r="C349" s="28" t="s">
        <v>118</v>
      </c>
      <c r="D349" s="28" t="s">
        <v>574</v>
      </c>
      <c r="E349" s="28" t="s">
        <v>272</v>
      </c>
      <c r="F349" s="28" t="s">
        <v>575</v>
      </c>
      <c r="G349" s="30">
        <v>65</v>
      </c>
      <c r="H349" s="30">
        <v>0</v>
      </c>
      <c r="I349" s="10">
        <f t="shared" si="5"/>
        <v>0</v>
      </c>
    </row>
    <row r="350" spans="1:9" ht="27" customHeight="1" x14ac:dyDescent="0.25">
      <c r="A350" s="3" t="s">
        <v>470</v>
      </c>
      <c r="B350" s="3"/>
      <c r="C350" s="3"/>
      <c r="D350" s="3"/>
      <c r="E350" s="3"/>
      <c r="F350" s="3" t="s">
        <v>471</v>
      </c>
      <c r="G350" s="27">
        <v>44322</v>
      </c>
      <c r="H350" s="27">
        <v>23586</v>
      </c>
      <c r="I350" s="5">
        <f t="shared" si="5"/>
        <v>0.53215107621497226</v>
      </c>
    </row>
    <row r="351" spans="1:9" ht="14.25" customHeight="1" x14ac:dyDescent="0.25">
      <c r="A351" s="7"/>
      <c r="B351" s="7" t="s">
        <v>648</v>
      </c>
      <c r="C351" s="7"/>
      <c r="D351" s="7"/>
      <c r="E351" s="7"/>
      <c r="F351" s="7" t="s">
        <v>649</v>
      </c>
      <c r="G351" s="31">
        <v>5532</v>
      </c>
      <c r="H351" s="31">
        <v>5532</v>
      </c>
      <c r="I351" s="10">
        <f t="shared" si="5"/>
        <v>1</v>
      </c>
    </row>
    <row r="352" spans="1:9" ht="27" customHeight="1" x14ac:dyDescent="0.25">
      <c r="A352" s="28" t="s">
        <v>118</v>
      </c>
      <c r="B352" s="28" t="s">
        <v>118</v>
      </c>
      <c r="C352" s="28" t="s">
        <v>118</v>
      </c>
      <c r="D352" s="28" t="s">
        <v>650</v>
      </c>
      <c r="E352" s="28" t="s">
        <v>272</v>
      </c>
      <c r="F352" s="28" t="s">
        <v>651</v>
      </c>
      <c r="G352" s="30">
        <v>5532</v>
      </c>
      <c r="H352" s="30">
        <v>5532</v>
      </c>
      <c r="I352" s="10">
        <f t="shared" si="5"/>
        <v>1</v>
      </c>
    </row>
    <row r="353" spans="1:9" ht="27" customHeight="1" x14ac:dyDescent="0.25">
      <c r="A353" s="7"/>
      <c r="B353" s="7" t="s">
        <v>472</v>
      </c>
      <c r="C353" s="7"/>
      <c r="D353" s="7"/>
      <c r="E353" s="7"/>
      <c r="F353" s="7" t="s">
        <v>275</v>
      </c>
      <c r="G353" s="31">
        <v>38790</v>
      </c>
      <c r="H353" s="31">
        <v>18054</v>
      </c>
      <c r="I353" s="10">
        <f t="shared" si="5"/>
        <v>0.46542923433874711</v>
      </c>
    </row>
    <row r="354" spans="1:9" ht="27" customHeight="1" x14ac:dyDescent="0.25">
      <c r="A354" s="28" t="s">
        <v>118</v>
      </c>
      <c r="B354" s="28" t="s">
        <v>118</v>
      </c>
      <c r="C354" s="28" t="s">
        <v>118</v>
      </c>
      <c r="D354" s="28" t="s">
        <v>608</v>
      </c>
      <c r="E354" s="28" t="s">
        <v>272</v>
      </c>
      <c r="F354" s="28" t="s">
        <v>609</v>
      </c>
      <c r="G354" s="30">
        <v>34500</v>
      </c>
      <c r="H354" s="30">
        <v>17700</v>
      </c>
      <c r="I354" s="10">
        <f t="shared" si="5"/>
        <v>0.5130434782608696</v>
      </c>
    </row>
    <row r="355" spans="1:9" ht="14.25" customHeight="1" x14ac:dyDescent="0.25">
      <c r="A355" s="28" t="s">
        <v>118</v>
      </c>
      <c r="B355" s="28" t="s">
        <v>118</v>
      </c>
      <c r="C355" s="28" t="s">
        <v>118</v>
      </c>
      <c r="D355" s="28" t="s">
        <v>518</v>
      </c>
      <c r="E355" s="28" t="s">
        <v>272</v>
      </c>
      <c r="F355" s="28" t="s">
        <v>519</v>
      </c>
      <c r="G355" s="30">
        <v>3600</v>
      </c>
      <c r="H355" s="30">
        <v>0</v>
      </c>
      <c r="I355" s="10">
        <f t="shared" si="5"/>
        <v>0</v>
      </c>
    </row>
    <row r="356" spans="1:9" ht="27" customHeight="1" x14ac:dyDescent="0.25">
      <c r="A356" s="28" t="s">
        <v>118</v>
      </c>
      <c r="B356" s="28" t="s">
        <v>118</v>
      </c>
      <c r="C356" s="28" t="s">
        <v>118</v>
      </c>
      <c r="D356" s="28" t="s">
        <v>572</v>
      </c>
      <c r="E356" s="28" t="s">
        <v>272</v>
      </c>
      <c r="F356" s="28" t="s">
        <v>573</v>
      </c>
      <c r="G356" s="30">
        <v>690</v>
      </c>
      <c r="H356" s="30">
        <v>354</v>
      </c>
      <c r="I356" s="10">
        <f t="shared" si="5"/>
        <v>0.5130434782608696</v>
      </c>
    </row>
    <row r="357" spans="1:9" ht="14.25" customHeight="1" x14ac:dyDescent="0.25">
      <c r="A357" s="3" t="s">
        <v>473</v>
      </c>
      <c r="B357" s="3"/>
      <c r="C357" s="3"/>
      <c r="D357" s="3"/>
      <c r="E357" s="3"/>
      <c r="F357" s="3" t="s">
        <v>474</v>
      </c>
      <c r="G357" s="27">
        <v>30000</v>
      </c>
      <c r="H357" s="27">
        <v>14667</v>
      </c>
      <c r="I357" s="5">
        <f t="shared" si="5"/>
        <v>0.4889</v>
      </c>
    </row>
    <row r="358" spans="1:9" ht="14.25" customHeight="1" x14ac:dyDescent="0.25">
      <c r="A358" s="7"/>
      <c r="B358" s="7" t="s">
        <v>475</v>
      </c>
      <c r="C358" s="7"/>
      <c r="D358" s="7"/>
      <c r="E358" s="7"/>
      <c r="F358" s="7" t="s">
        <v>476</v>
      </c>
      <c r="G358" s="31">
        <v>19200</v>
      </c>
      <c r="H358" s="31">
        <v>3867</v>
      </c>
      <c r="I358" s="10">
        <f t="shared" si="5"/>
        <v>0.20140625000000001</v>
      </c>
    </row>
    <row r="359" spans="1:9" ht="14.25" customHeight="1" x14ac:dyDescent="0.25">
      <c r="A359" s="28" t="s">
        <v>118</v>
      </c>
      <c r="B359" s="28" t="s">
        <v>118</v>
      </c>
      <c r="C359" s="28" t="s">
        <v>118</v>
      </c>
      <c r="D359" s="28" t="s">
        <v>652</v>
      </c>
      <c r="E359" s="28" t="s">
        <v>272</v>
      </c>
      <c r="F359" s="28" t="s">
        <v>653</v>
      </c>
      <c r="G359" s="30">
        <v>19200</v>
      </c>
      <c r="H359" s="30">
        <v>3867</v>
      </c>
      <c r="I359" s="10">
        <f t="shared" si="5"/>
        <v>0.20140625000000001</v>
      </c>
    </row>
    <row r="360" spans="1:9" ht="14.25" customHeight="1" x14ac:dyDescent="0.25">
      <c r="A360" s="7"/>
      <c r="B360" s="7" t="s">
        <v>654</v>
      </c>
      <c r="C360" s="7"/>
      <c r="D360" s="7"/>
      <c r="E360" s="7"/>
      <c r="F360" s="7" t="s">
        <v>655</v>
      </c>
      <c r="G360" s="31">
        <v>10800</v>
      </c>
      <c r="H360" s="31">
        <v>10800</v>
      </c>
      <c r="I360" s="10">
        <f t="shared" si="5"/>
        <v>1</v>
      </c>
    </row>
    <row r="361" spans="1:9" ht="14.25" customHeight="1" x14ac:dyDescent="0.25">
      <c r="A361" s="28" t="s">
        <v>118</v>
      </c>
      <c r="B361" s="28" t="s">
        <v>118</v>
      </c>
      <c r="C361" s="28" t="s">
        <v>118</v>
      </c>
      <c r="D361" s="28" t="s">
        <v>652</v>
      </c>
      <c r="E361" s="28" t="s">
        <v>272</v>
      </c>
      <c r="F361" s="28" t="s">
        <v>653</v>
      </c>
      <c r="G361" s="30">
        <v>10800</v>
      </c>
      <c r="H361" s="30">
        <v>10800</v>
      </c>
      <c r="I361" s="10">
        <f t="shared" si="5"/>
        <v>1</v>
      </c>
    </row>
    <row r="362" spans="1:9" ht="27" customHeight="1" x14ac:dyDescent="0.25">
      <c r="A362" s="3" t="s">
        <v>477</v>
      </c>
      <c r="B362" s="3"/>
      <c r="C362" s="3"/>
      <c r="D362" s="3"/>
      <c r="E362" s="3"/>
      <c r="F362" s="3" t="s">
        <v>478</v>
      </c>
      <c r="G362" s="27">
        <v>4387594</v>
      </c>
      <c r="H362" s="27">
        <v>3285830.92</v>
      </c>
      <c r="I362" s="5">
        <f t="shared" si="5"/>
        <v>0.74889128757127477</v>
      </c>
    </row>
    <row r="363" spans="1:9" ht="27" customHeight="1" x14ac:dyDescent="0.25">
      <c r="A363" s="7"/>
      <c r="B363" s="7" t="s">
        <v>479</v>
      </c>
      <c r="C363" s="7"/>
      <c r="D363" s="7"/>
      <c r="E363" s="7"/>
      <c r="F363" s="7" t="s">
        <v>480</v>
      </c>
      <c r="G363" s="31">
        <v>2305763</v>
      </c>
      <c r="H363" s="31">
        <v>2237817.39</v>
      </c>
      <c r="I363" s="10">
        <f t="shared" si="5"/>
        <v>0.97053226632572387</v>
      </c>
    </row>
    <row r="364" spans="1:9" ht="39.950000000000003" customHeight="1" x14ac:dyDescent="0.25">
      <c r="A364" s="28" t="s">
        <v>118</v>
      </c>
      <c r="B364" s="28" t="s">
        <v>118</v>
      </c>
      <c r="C364" s="28" t="s">
        <v>118</v>
      </c>
      <c r="D364" s="28" t="s">
        <v>656</v>
      </c>
      <c r="E364" s="28" t="s">
        <v>272</v>
      </c>
      <c r="F364" s="28" t="s">
        <v>657</v>
      </c>
      <c r="G364" s="30">
        <v>2000</v>
      </c>
      <c r="H364" s="30">
        <v>0</v>
      </c>
      <c r="I364" s="10">
        <f t="shared" si="5"/>
        <v>0</v>
      </c>
    </row>
    <row r="365" spans="1:9" ht="27" customHeight="1" x14ac:dyDescent="0.25">
      <c r="A365" s="28" t="s">
        <v>118</v>
      </c>
      <c r="B365" s="28" t="s">
        <v>118</v>
      </c>
      <c r="C365" s="28" t="s">
        <v>118</v>
      </c>
      <c r="D365" s="28" t="s">
        <v>608</v>
      </c>
      <c r="E365" s="28" t="s">
        <v>272</v>
      </c>
      <c r="F365" s="28" t="s">
        <v>609</v>
      </c>
      <c r="G365" s="30">
        <v>2262494.7400000002</v>
      </c>
      <c r="H365" s="30">
        <v>2198890.5</v>
      </c>
      <c r="I365" s="10">
        <f t="shared" si="5"/>
        <v>0.97188756337174942</v>
      </c>
    </row>
    <row r="366" spans="1:9" ht="14.25" customHeight="1" x14ac:dyDescent="0.25">
      <c r="A366" s="28" t="s">
        <v>118</v>
      </c>
      <c r="B366" s="28" t="s">
        <v>118</v>
      </c>
      <c r="C366" s="28" t="s">
        <v>118</v>
      </c>
      <c r="D366" s="28" t="s">
        <v>526</v>
      </c>
      <c r="E366" s="28" t="s">
        <v>272</v>
      </c>
      <c r="F366" s="28" t="s">
        <v>527</v>
      </c>
      <c r="G366" s="30">
        <v>25160</v>
      </c>
      <c r="H366" s="30">
        <v>25160</v>
      </c>
      <c r="I366" s="10">
        <f t="shared" si="5"/>
        <v>1</v>
      </c>
    </row>
    <row r="367" spans="1:9" ht="27" customHeight="1" x14ac:dyDescent="0.25">
      <c r="A367" s="28" t="s">
        <v>118</v>
      </c>
      <c r="B367" s="28" t="s">
        <v>118</v>
      </c>
      <c r="C367" s="28" t="s">
        <v>118</v>
      </c>
      <c r="D367" s="28" t="s">
        <v>566</v>
      </c>
      <c r="E367" s="28" t="s">
        <v>272</v>
      </c>
      <c r="F367" s="28" t="s">
        <v>567</v>
      </c>
      <c r="G367" s="30">
        <v>4605</v>
      </c>
      <c r="H367" s="30">
        <v>4586.83</v>
      </c>
      <c r="I367" s="10">
        <f t="shared" si="5"/>
        <v>0.99605428881650382</v>
      </c>
    </row>
    <row r="368" spans="1:9" ht="14.25" customHeight="1" x14ac:dyDescent="0.25">
      <c r="A368" s="28" t="s">
        <v>118</v>
      </c>
      <c r="B368" s="28" t="s">
        <v>118</v>
      </c>
      <c r="C368" s="28" t="s">
        <v>118</v>
      </c>
      <c r="D368" s="28" t="s">
        <v>528</v>
      </c>
      <c r="E368" s="28" t="s">
        <v>272</v>
      </c>
      <c r="F368" s="28" t="s">
        <v>529</v>
      </c>
      <c r="G368" s="30">
        <v>5126</v>
      </c>
      <c r="H368" s="30">
        <v>5126</v>
      </c>
      <c r="I368" s="10">
        <f t="shared" si="5"/>
        <v>1</v>
      </c>
    </row>
    <row r="369" spans="1:9" ht="27" customHeight="1" x14ac:dyDescent="0.25">
      <c r="A369" s="28" t="s">
        <v>118</v>
      </c>
      <c r="B369" s="28" t="s">
        <v>118</v>
      </c>
      <c r="C369" s="28" t="s">
        <v>118</v>
      </c>
      <c r="D369" s="28" t="s">
        <v>530</v>
      </c>
      <c r="E369" s="28" t="s">
        <v>272</v>
      </c>
      <c r="F369" s="28" t="s">
        <v>531</v>
      </c>
      <c r="G369" s="30">
        <v>1595</v>
      </c>
      <c r="H369" s="30">
        <v>919.34</v>
      </c>
      <c r="I369" s="10">
        <f t="shared" si="5"/>
        <v>0.57638871473354236</v>
      </c>
    </row>
    <row r="370" spans="1:9" ht="14.25" customHeight="1" x14ac:dyDescent="0.25">
      <c r="A370" s="28" t="s">
        <v>118</v>
      </c>
      <c r="B370" s="28" t="s">
        <v>118</v>
      </c>
      <c r="C370" s="28" t="s">
        <v>118</v>
      </c>
      <c r="D370" s="28" t="s">
        <v>532</v>
      </c>
      <c r="E370" s="28" t="s">
        <v>272</v>
      </c>
      <c r="F370" s="28" t="s">
        <v>533</v>
      </c>
      <c r="G370" s="30">
        <v>500</v>
      </c>
      <c r="H370" s="30">
        <v>0</v>
      </c>
      <c r="I370" s="10">
        <f t="shared" si="5"/>
        <v>0</v>
      </c>
    </row>
    <row r="371" spans="1:9" ht="14.25" customHeight="1" x14ac:dyDescent="0.25">
      <c r="A371" s="28" t="s">
        <v>118</v>
      </c>
      <c r="B371" s="28" t="s">
        <v>118</v>
      </c>
      <c r="C371" s="28" t="s">
        <v>118</v>
      </c>
      <c r="D371" s="28" t="s">
        <v>588</v>
      </c>
      <c r="E371" s="28" t="s">
        <v>272</v>
      </c>
      <c r="F371" s="28" t="s">
        <v>589</v>
      </c>
      <c r="G371" s="30">
        <v>264.51</v>
      </c>
      <c r="H371" s="30">
        <v>0</v>
      </c>
      <c r="I371" s="10">
        <f t="shared" si="5"/>
        <v>0</v>
      </c>
    </row>
    <row r="372" spans="1:9" ht="27" customHeight="1" x14ac:dyDescent="0.25">
      <c r="A372" s="28" t="s">
        <v>118</v>
      </c>
      <c r="B372" s="28" t="s">
        <v>118</v>
      </c>
      <c r="C372" s="28" t="s">
        <v>118</v>
      </c>
      <c r="D372" s="28" t="s">
        <v>518</v>
      </c>
      <c r="E372" s="28" t="s">
        <v>272</v>
      </c>
      <c r="F372" s="28" t="s">
        <v>519</v>
      </c>
      <c r="G372" s="30">
        <v>3036.26</v>
      </c>
      <c r="H372" s="30">
        <v>2374.36</v>
      </c>
      <c r="I372" s="10">
        <f t="shared" si="5"/>
        <v>0.78200154136997491</v>
      </c>
    </row>
    <row r="373" spans="1:9" ht="14.25" customHeight="1" x14ac:dyDescent="0.25">
      <c r="A373" s="28" t="s">
        <v>118</v>
      </c>
      <c r="B373" s="28" t="s">
        <v>118</v>
      </c>
      <c r="C373" s="28" t="s">
        <v>118</v>
      </c>
      <c r="D373" s="28" t="s">
        <v>568</v>
      </c>
      <c r="E373" s="28" t="s">
        <v>272</v>
      </c>
      <c r="F373" s="28" t="s">
        <v>569</v>
      </c>
      <c r="G373" s="30">
        <v>150</v>
      </c>
      <c r="H373" s="30">
        <v>136.74</v>
      </c>
      <c r="I373" s="10">
        <f t="shared" si="5"/>
        <v>0.91160000000000008</v>
      </c>
    </row>
    <row r="374" spans="1:9" ht="27" customHeight="1" x14ac:dyDescent="0.25">
      <c r="A374" s="28" t="s">
        <v>118</v>
      </c>
      <c r="B374" s="28" t="s">
        <v>118</v>
      </c>
      <c r="C374" s="28" t="s">
        <v>118</v>
      </c>
      <c r="D374" s="28" t="s">
        <v>570</v>
      </c>
      <c r="E374" s="28" t="s">
        <v>272</v>
      </c>
      <c r="F374" s="28" t="s">
        <v>571</v>
      </c>
      <c r="G374" s="30">
        <v>831.49</v>
      </c>
      <c r="H374" s="30">
        <v>623.62</v>
      </c>
      <c r="I374" s="10">
        <f t="shared" si="5"/>
        <v>0.7500030066507114</v>
      </c>
    </row>
    <row r="375" spans="1:9" ht="27" customHeight="1" x14ac:dyDescent="0.25">
      <c r="A375" s="7"/>
      <c r="B375" s="7" t="s">
        <v>483</v>
      </c>
      <c r="C375" s="7"/>
      <c r="D375" s="7"/>
      <c r="E375" s="7"/>
      <c r="F375" s="7" t="s">
        <v>484</v>
      </c>
      <c r="G375" s="31">
        <v>1894062</v>
      </c>
      <c r="H375" s="31">
        <v>978049.72</v>
      </c>
      <c r="I375" s="10">
        <f t="shared" si="5"/>
        <v>0.51637682398992213</v>
      </c>
    </row>
    <row r="376" spans="1:9" ht="39.950000000000003" customHeight="1" x14ac:dyDescent="0.25">
      <c r="A376" s="28" t="s">
        <v>118</v>
      </c>
      <c r="B376" s="28" t="s">
        <v>118</v>
      </c>
      <c r="C376" s="28" t="s">
        <v>118</v>
      </c>
      <c r="D376" s="28" t="s">
        <v>656</v>
      </c>
      <c r="E376" s="28" t="s">
        <v>272</v>
      </c>
      <c r="F376" s="28" t="s">
        <v>657</v>
      </c>
      <c r="G376" s="30">
        <v>9500</v>
      </c>
      <c r="H376" s="30">
        <v>7210.14</v>
      </c>
      <c r="I376" s="10">
        <f t="shared" si="5"/>
        <v>0.75896210526315788</v>
      </c>
    </row>
    <row r="377" spans="1:9" ht="27" customHeight="1" x14ac:dyDescent="0.25">
      <c r="A377" s="28" t="s">
        <v>118</v>
      </c>
      <c r="B377" s="28" t="s">
        <v>118</v>
      </c>
      <c r="C377" s="28" t="s">
        <v>118</v>
      </c>
      <c r="D377" s="28" t="s">
        <v>608</v>
      </c>
      <c r="E377" s="28" t="s">
        <v>272</v>
      </c>
      <c r="F377" s="28" t="s">
        <v>609</v>
      </c>
      <c r="G377" s="30">
        <v>1664328</v>
      </c>
      <c r="H377" s="30">
        <v>843958.49</v>
      </c>
      <c r="I377" s="10">
        <f t="shared" si="5"/>
        <v>0.5070866379704001</v>
      </c>
    </row>
    <row r="378" spans="1:9" ht="27" customHeight="1" x14ac:dyDescent="0.25">
      <c r="A378" s="28" t="s">
        <v>118</v>
      </c>
      <c r="B378" s="28" t="s">
        <v>118</v>
      </c>
      <c r="C378" s="28" t="s">
        <v>118</v>
      </c>
      <c r="D378" s="28" t="s">
        <v>526</v>
      </c>
      <c r="E378" s="28" t="s">
        <v>272</v>
      </c>
      <c r="F378" s="28" t="s">
        <v>527</v>
      </c>
      <c r="G378" s="30">
        <v>60385</v>
      </c>
      <c r="H378" s="30">
        <v>31447.07</v>
      </c>
      <c r="I378" s="10">
        <f t="shared" si="5"/>
        <v>0.52077618613894183</v>
      </c>
    </row>
    <row r="379" spans="1:9" ht="27" customHeight="1" x14ac:dyDescent="0.25">
      <c r="A379" s="28" t="s">
        <v>118</v>
      </c>
      <c r="B379" s="28" t="s">
        <v>118</v>
      </c>
      <c r="C379" s="28" t="s">
        <v>118</v>
      </c>
      <c r="D379" s="28" t="s">
        <v>566</v>
      </c>
      <c r="E379" s="28" t="s">
        <v>272</v>
      </c>
      <c r="F379" s="28" t="s">
        <v>567</v>
      </c>
      <c r="G379" s="30">
        <v>4605</v>
      </c>
      <c r="H379" s="30">
        <v>4586.84</v>
      </c>
      <c r="I379" s="10">
        <f t="shared" si="5"/>
        <v>0.99605646036916395</v>
      </c>
    </row>
    <row r="380" spans="1:9" ht="27" customHeight="1" x14ac:dyDescent="0.25">
      <c r="A380" s="28" t="s">
        <v>118</v>
      </c>
      <c r="B380" s="28" t="s">
        <v>118</v>
      </c>
      <c r="C380" s="28" t="s">
        <v>118</v>
      </c>
      <c r="D380" s="28" t="s">
        <v>528</v>
      </c>
      <c r="E380" s="28" t="s">
        <v>272</v>
      </c>
      <c r="F380" s="28" t="s">
        <v>529</v>
      </c>
      <c r="G380" s="30">
        <v>134195</v>
      </c>
      <c r="H380" s="30">
        <v>81514.899999999994</v>
      </c>
      <c r="I380" s="10">
        <f t="shared" si="5"/>
        <v>0.60743619359886725</v>
      </c>
    </row>
    <row r="381" spans="1:9" ht="27" customHeight="1" x14ac:dyDescent="0.25">
      <c r="A381" s="28" t="s">
        <v>118</v>
      </c>
      <c r="B381" s="28" t="s">
        <v>118</v>
      </c>
      <c r="C381" s="28" t="s">
        <v>118</v>
      </c>
      <c r="D381" s="28" t="s">
        <v>530</v>
      </c>
      <c r="E381" s="28" t="s">
        <v>272</v>
      </c>
      <c r="F381" s="28" t="s">
        <v>531</v>
      </c>
      <c r="G381" s="30">
        <v>1595</v>
      </c>
      <c r="H381" s="30">
        <v>758.55</v>
      </c>
      <c r="I381" s="10">
        <f t="shared" si="5"/>
        <v>0.47557993730407522</v>
      </c>
    </row>
    <row r="382" spans="1:9" ht="14.25" customHeight="1" x14ac:dyDescent="0.25">
      <c r="A382" s="28" t="s">
        <v>118</v>
      </c>
      <c r="B382" s="28" t="s">
        <v>118</v>
      </c>
      <c r="C382" s="28" t="s">
        <v>118</v>
      </c>
      <c r="D382" s="28" t="s">
        <v>532</v>
      </c>
      <c r="E382" s="28" t="s">
        <v>272</v>
      </c>
      <c r="F382" s="28" t="s">
        <v>533</v>
      </c>
      <c r="G382" s="30">
        <v>1000</v>
      </c>
      <c r="H382" s="30">
        <v>0</v>
      </c>
      <c r="I382" s="10">
        <f t="shared" si="5"/>
        <v>0</v>
      </c>
    </row>
    <row r="383" spans="1:9" ht="14.25" customHeight="1" x14ac:dyDescent="0.25">
      <c r="A383" s="28" t="s">
        <v>118</v>
      </c>
      <c r="B383" s="28" t="s">
        <v>118</v>
      </c>
      <c r="C383" s="28" t="s">
        <v>118</v>
      </c>
      <c r="D383" s="28" t="s">
        <v>588</v>
      </c>
      <c r="E383" s="28" t="s">
        <v>272</v>
      </c>
      <c r="F383" s="28" t="s">
        <v>589</v>
      </c>
      <c r="G383" s="30">
        <v>450</v>
      </c>
      <c r="H383" s="30">
        <v>0</v>
      </c>
      <c r="I383" s="10">
        <f t="shared" si="5"/>
        <v>0</v>
      </c>
    </row>
    <row r="384" spans="1:9" ht="27" customHeight="1" x14ac:dyDescent="0.25">
      <c r="A384" s="28" t="s">
        <v>118</v>
      </c>
      <c r="B384" s="28" t="s">
        <v>118</v>
      </c>
      <c r="C384" s="28" t="s">
        <v>118</v>
      </c>
      <c r="D384" s="28" t="s">
        <v>518</v>
      </c>
      <c r="E384" s="28" t="s">
        <v>272</v>
      </c>
      <c r="F384" s="28" t="s">
        <v>519</v>
      </c>
      <c r="G384" s="30">
        <v>12341.03</v>
      </c>
      <c r="H384" s="30">
        <v>5607.18</v>
      </c>
      <c r="I384" s="10">
        <f t="shared" si="5"/>
        <v>0.45435267558704584</v>
      </c>
    </row>
    <row r="385" spans="1:9" ht="14.25" customHeight="1" x14ac:dyDescent="0.25">
      <c r="A385" s="28" t="s">
        <v>118</v>
      </c>
      <c r="B385" s="28" t="s">
        <v>118</v>
      </c>
      <c r="C385" s="28" t="s">
        <v>118</v>
      </c>
      <c r="D385" s="28" t="s">
        <v>568</v>
      </c>
      <c r="E385" s="28" t="s">
        <v>272</v>
      </c>
      <c r="F385" s="28" t="s">
        <v>569</v>
      </c>
      <c r="G385" s="30">
        <v>500</v>
      </c>
      <c r="H385" s="30">
        <v>165.82</v>
      </c>
      <c r="I385" s="10">
        <f t="shared" si="5"/>
        <v>0.33163999999999999</v>
      </c>
    </row>
    <row r="386" spans="1:9" ht="27" customHeight="1" x14ac:dyDescent="0.25">
      <c r="A386" s="28" t="s">
        <v>118</v>
      </c>
      <c r="B386" s="28" t="s">
        <v>118</v>
      </c>
      <c r="C386" s="28" t="s">
        <v>118</v>
      </c>
      <c r="D386" s="28" t="s">
        <v>570</v>
      </c>
      <c r="E386" s="28" t="s">
        <v>272</v>
      </c>
      <c r="F386" s="28" t="s">
        <v>571</v>
      </c>
      <c r="G386" s="30">
        <v>1662.97</v>
      </c>
      <c r="H386" s="30">
        <v>1247.23</v>
      </c>
      <c r="I386" s="10">
        <f t="shared" ref="I386:I449" si="6">IF($G386=0,0,$H386/$G386)</f>
        <v>0.75000150333439564</v>
      </c>
    </row>
    <row r="387" spans="1:9" ht="27" customHeight="1" x14ac:dyDescent="0.25">
      <c r="A387" s="28" t="s">
        <v>118</v>
      </c>
      <c r="B387" s="28" t="s">
        <v>118</v>
      </c>
      <c r="C387" s="28" t="s">
        <v>118</v>
      </c>
      <c r="D387" s="28" t="s">
        <v>658</v>
      </c>
      <c r="E387" s="28" t="s">
        <v>272</v>
      </c>
      <c r="F387" s="28" t="s">
        <v>659</v>
      </c>
      <c r="G387" s="30">
        <v>1500</v>
      </c>
      <c r="H387" s="30">
        <v>1064.5</v>
      </c>
      <c r="I387" s="10">
        <f t="shared" si="6"/>
        <v>0.70966666666666667</v>
      </c>
    </row>
    <row r="388" spans="1:9" ht="14.25" customHeight="1" x14ac:dyDescent="0.25">
      <c r="A388" s="28" t="s">
        <v>118</v>
      </c>
      <c r="B388" s="28" t="s">
        <v>118</v>
      </c>
      <c r="C388" s="28" t="s">
        <v>118</v>
      </c>
      <c r="D388" s="28" t="s">
        <v>572</v>
      </c>
      <c r="E388" s="28" t="s">
        <v>272</v>
      </c>
      <c r="F388" s="28" t="s">
        <v>573</v>
      </c>
      <c r="G388" s="30">
        <v>2000</v>
      </c>
      <c r="H388" s="30">
        <v>489</v>
      </c>
      <c r="I388" s="10">
        <f t="shared" si="6"/>
        <v>0.2445</v>
      </c>
    </row>
    <row r="389" spans="1:9" ht="27" customHeight="1" x14ac:dyDescent="0.25">
      <c r="A389" s="7"/>
      <c r="B389" s="7" t="s">
        <v>660</v>
      </c>
      <c r="C389" s="7"/>
      <c r="D389" s="7"/>
      <c r="E389" s="7"/>
      <c r="F389" s="7" t="s">
        <v>661</v>
      </c>
      <c r="G389" s="31">
        <v>106769</v>
      </c>
      <c r="H389" s="31">
        <v>47007.59</v>
      </c>
      <c r="I389" s="10">
        <f t="shared" si="6"/>
        <v>0.44027376860324624</v>
      </c>
    </row>
    <row r="390" spans="1:9" ht="14.25" customHeight="1" x14ac:dyDescent="0.25">
      <c r="A390" s="28" t="s">
        <v>118</v>
      </c>
      <c r="B390" s="28" t="s">
        <v>118</v>
      </c>
      <c r="C390" s="28" t="s">
        <v>118</v>
      </c>
      <c r="D390" s="28" t="s">
        <v>580</v>
      </c>
      <c r="E390" s="28" t="s">
        <v>272</v>
      </c>
      <c r="F390" s="28" t="s">
        <v>581</v>
      </c>
      <c r="G390" s="30">
        <v>500</v>
      </c>
      <c r="H390" s="30">
        <v>139.82</v>
      </c>
      <c r="I390" s="10">
        <f t="shared" si="6"/>
        <v>0.27964</v>
      </c>
    </row>
    <row r="391" spans="1:9" ht="27" customHeight="1" x14ac:dyDescent="0.25">
      <c r="A391" s="28" t="s">
        <v>118</v>
      </c>
      <c r="B391" s="28" t="s">
        <v>118</v>
      </c>
      <c r="C391" s="28" t="s">
        <v>118</v>
      </c>
      <c r="D391" s="28" t="s">
        <v>526</v>
      </c>
      <c r="E391" s="28" t="s">
        <v>272</v>
      </c>
      <c r="F391" s="28" t="s">
        <v>527</v>
      </c>
      <c r="G391" s="30">
        <v>43710</v>
      </c>
      <c r="H391" s="30">
        <v>22318.55</v>
      </c>
      <c r="I391" s="10">
        <f t="shared" si="6"/>
        <v>0.51060512468542663</v>
      </c>
    </row>
    <row r="392" spans="1:9" ht="27" customHeight="1" x14ac:dyDescent="0.25">
      <c r="A392" s="28" t="s">
        <v>118</v>
      </c>
      <c r="B392" s="28" t="s">
        <v>118</v>
      </c>
      <c r="C392" s="28" t="s">
        <v>118</v>
      </c>
      <c r="D392" s="28" t="s">
        <v>566</v>
      </c>
      <c r="E392" s="28" t="s">
        <v>272</v>
      </c>
      <c r="F392" s="28" t="s">
        <v>567</v>
      </c>
      <c r="G392" s="30">
        <v>3112</v>
      </c>
      <c r="H392" s="30">
        <v>3111.97</v>
      </c>
      <c r="I392" s="10">
        <f t="shared" si="6"/>
        <v>0.99999035989717222</v>
      </c>
    </row>
    <row r="393" spans="1:9" ht="27" customHeight="1" x14ac:dyDescent="0.25">
      <c r="A393" s="28" t="s">
        <v>118</v>
      </c>
      <c r="B393" s="28" t="s">
        <v>118</v>
      </c>
      <c r="C393" s="28" t="s">
        <v>118</v>
      </c>
      <c r="D393" s="28" t="s">
        <v>528</v>
      </c>
      <c r="E393" s="28" t="s">
        <v>272</v>
      </c>
      <c r="F393" s="28" t="s">
        <v>529</v>
      </c>
      <c r="G393" s="30">
        <v>8070</v>
      </c>
      <c r="H393" s="30">
        <v>4143.95</v>
      </c>
      <c r="I393" s="10">
        <f t="shared" si="6"/>
        <v>0.51350061957868642</v>
      </c>
    </row>
    <row r="394" spans="1:9" ht="27" customHeight="1" x14ac:dyDescent="0.25">
      <c r="A394" s="28" t="s">
        <v>118</v>
      </c>
      <c r="B394" s="28" t="s">
        <v>118</v>
      </c>
      <c r="C394" s="28" t="s">
        <v>118</v>
      </c>
      <c r="D394" s="28" t="s">
        <v>530</v>
      </c>
      <c r="E394" s="28" t="s">
        <v>272</v>
      </c>
      <c r="F394" s="28" t="s">
        <v>531</v>
      </c>
      <c r="G394" s="30">
        <v>1150</v>
      </c>
      <c r="H394" s="30">
        <v>589.59</v>
      </c>
      <c r="I394" s="10">
        <f t="shared" si="6"/>
        <v>0.51268695652173912</v>
      </c>
    </row>
    <row r="395" spans="1:9" ht="27" customHeight="1" x14ac:dyDescent="0.25">
      <c r="A395" s="28" t="s">
        <v>118</v>
      </c>
      <c r="B395" s="28" t="s">
        <v>118</v>
      </c>
      <c r="C395" s="28" t="s">
        <v>118</v>
      </c>
      <c r="D395" s="28" t="s">
        <v>584</v>
      </c>
      <c r="E395" s="28" t="s">
        <v>272</v>
      </c>
      <c r="F395" s="28" t="s">
        <v>585</v>
      </c>
      <c r="G395" s="30">
        <v>10680</v>
      </c>
      <c r="H395" s="30">
        <v>1360.78</v>
      </c>
      <c r="I395" s="10">
        <f t="shared" si="6"/>
        <v>0.12741385767790261</v>
      </c>
    </row>
    <row r="396" spans="1:9" ht="27" customHeight="1" x14ac:dyDescent="0.25">
      <c r="A396" s="28" t="s">
        <v>118</v>
      </c>
      <c r="B396" s="28" t="s">
        <v>118</v>
      </c>
      <c r="C396" s="28" t="s">
        <v>118</v>
      </c>
      <c r="D396" s="28" t="s">
        <v>532</v>
      </c>
      <c r="E396" s="28" t="s">
        <v>272</v>
      </c>
      <c r="F396" s="28" t="s">
        <v>533</v>
      </c>
      <c r="G396" s="30">
        <v>2300</v>
      </c>
      <c r="H396" s="30">
        <v>746.92</v>
      </c>
      <c r="I396" s="10">
        <f t="shared" si="6"/>
        <v>0.32474782608695651</v>
      </c>
    </row>
    <row r="397" spans="1:9" ht="14.25" customHeight="1" x14ac:dyDescent="0.25">
      <c r="A397" s="28" t="s">
        <v>118</v>
      </c>
      <c r="B397" s="28" t="s">
        <v>118</v>
      </c>
      <c r="C397" s="28" t="s">
        <v>118</v>
      </c>
      <c r="D397" s="28" t="s">
        <v>578</v>
      </c>
      <c r="E397" s="28" t="s">
        <v>272</v>
      </c>
      <c r="F397" s="28" t="s">
        <v>579</v>
      </c>
      <c r="G397" s="30">
        <v>500</v>
      </c>
      <c r="H397" s="30">
        <v>129.6</v>
      </c>
      <c r="I397" s="10">
        <f t="shared" si="6"/>
        <v>0.25919999999999999</v>
      </c>
    </row>
    <row r="398" spans="1:9" ht="27" customHeight="1" x14ac:dyDescent="0.25">
      <c r="A398" s="28" t="s">
        <v>118</v>
      </c>
      <c r="B398" s="28" t="s">
        <v>118</v>
      </c>
      <c r="C398" s="28" t="s">
        <v>118</v>
      </c>
      <c r="D398" s="28" t="s">
        <v>588</v>
      </c>
      <c r="E398" s="28" t="s">
        <v>272</v>
      </c>
      <c r="F398" s="28" t="s">
        <v>589</v>
      </c>
      <c r="G398" s="30">
        <v>450</v>
      </c>
      <c r="H398" s="30">
        <v>250</v>
      </c>
      <c r="I398" s="10">
        <f t="shared" si="6"/>
        <v>0.55555555555555558</v>
      </c>
    </row>
    <row r="399" spans="1:9" ht="27" customHeight="1" x14ac:dyDescent="0.25">
      <c r="A399" s="28" t="s">
        <v>118</v>
      </c>
      <c r="B399" s="28" t="s">
        <v>118</v>
      </c>
      <c r="C399" s="28" t="s">
        <v>118</v>
      </c>
      <c r="D399" s="28" t="s">
        <v>518</v>
      </c>
      <c r="E399" s="28" t="s">
        <v>272</v>
      </c>
      <c r="F399" s="28" t="s">
        <v>519</v>
      </c>
      <c r="G399" s="30">
        <v>27440.77</v>
      </c>
      <c r="H399" s="30">
        <v>11849.21</v>
      </c>
      <c r="I399" s="10">
        <f t="shared" si="6"/>
        <v>0.43181040473718479</v>
      </c>
    </row>
    <row r="400" spans="1:9" ht="14.25" customHeight="1" x14ac:dyDescent="0.25">
      <c r="A400" s="28" t="s">
        <v>118</v>
      </c>
      <c r="B400" s="28" t="s">
        <v>118</v>
      </c>
      <c r="C400" s="28" t="s">
        <v>118</v>
      </c>
      <c r="D400" s="28" t="s">
        <v>568</v>
      </c>
      <c r="E400" s="28" t="s">
        <v>272</v>
      </c>
      <c r="F400" s="28" t="s">
        <v>569</v>
      </c>
      <c r="G400" s="30">
        <v>500</v>
      </c>
      <c r="H400" s="30">
        <v>50</v>
      </c>
      <c r="I400" s="10">
        <f t="shared" si="6"/>
        <v>0.1</v>
      </c>
    </row>
    <row r="401" spans="1:9" ht="27" customHeight="1" x14ac:dyDescent="0.25">
      <c r="A401" s="28" t="s">
        <v>118</v>
      </c>
      <c r="B401" s="28" t="s">
        <v>118</v>
      </c>
      <c r="C401" s="28" t="s">
        <v>118</v>
      </c>
      <c r="D401" s="28" t="s">
        <v>590</v>
      </c>
      <c r="E401" s="28" t="s">
        <v>272</v>
      </c>
      <c r="F401" s="28" t="s">
        <v>591</v>
      </c>
      <c r="G401" s="30">
        <v>3009</v>
      </c>
      <c r="H401" s="30">
        <v>1381.78</v>
      </c>
      <c r="I401" s="10">
        <f t="shared" si="6"/>
        <v>0.45921568627450982</v>
      </c>
    </row>
    <row r="402" spans="1:9" ht="27" customHeight="1" x14ac:dyDescent="0.25">
      <c r="A402" s="28" t="s">
        <v>118</v>
      </c>
      <c r="B402" s="28" t="s">
        <v>118</v>
      </c>
      <c r="C402" s="28" t="s">
        <v>118</v>
      </c>
      <c r="D402" s="28" t="s">
        <v>570</v>
      </c>
      <c r="E402" s="28" t="s">
        <v>272</v>
      </c>
      <c r="F402" s="28" t="s">
        <v>571</v>
      </c>
      <c r="G402" s="30">
        <v>1247.23</v>
      </c>
      <c r="H402" s="30">
        <v>935.42</v>
      </c>
      <c r="I402" s="10">
        <f t="shared" si="6"/>
        <v>0.74999799555815683</v>
      </c>
    </row>
    <row r="403" spans="1:9" ht="14.25" customHeight="1" x14ac:dyDescent="0.25">
      <c r="A403" s="28" t="s">
        <v>118</v>
      </c>
      <c r="B403" s="28" t="s">
        <v>118</v>
      </c>
      <c r="C403" s="28" t="s">
        <v>118</v>
      </c>
      <c r="D403" s="28" t="s">
        <v>572</v>
      </c>
      <c r="E403" s="28" t="s">
        <v>272</v>
      </c>
      <c r="F403" s="28" t="s">
        <v>573</v>
      </c>
      <c r="G403" s="30">
        <v>4000</v>
      </c>
      <c r="H403" s="30">
        <v>0</v>
      </c>
      <c r="I403" s="10">
        <f t="shared" si="6"/>
        <v>0</v>
      </c>
    </row>
    <row r="404" spans="1:9" ht="14.25" customHeight="1" x14ac:dyDescent="0.25">
      <c r="A404" s="28" t="s">
        <v>118</v>
      </c>
      <c r="B404" s="28" t="s">
        <v>118</v>
      </c>
      <c r="C404" s="28" t="s">
        <v>118</v>
      </c>
      <c r="D404" s="28" t="s">
        <v>574</v>
      </c>
      <c r="E404" s="28" t="s">
        <v>272</v>
      </c>
      <c r="F404" s="28" t="s">
        <v>575</v>
      </c>
      <c r="G404" s="30">
        <v>100</v>
      </c>
      <c r="H404" s="30">
        <v>0</v>
      </c>
      <c r="I404" s="10">
        <f t="shared" si="6"/>
        <v>0</v>
      </c>
    </row>
    <row r="405" spans="1:9" ht="27" customHeight="1" x14ac:dyDescent="0.25">
      <c r="A405" s="7"/>
      <c r="B405" s="7" t="s">
        <v>662</v>
      </c>
      <c r="C405" s="7"/>
      <c r="D405" s="7"/>
      <c r="E405" s="7"/>
      <c r="F405" s="7" t="s">
        <v>663</v>
      </c>
      <c r="G405" s="31">
        <v>60000</v>
      </c>
      <c r="H405" s="31">
        <v>12831.04</v>
      </c>
      <c r="I405" s="10">
        <f t="shared" si="6"/>
        <v>0.21385066666666669</v>
      </c>
    </row>
    <row r="406" spans="1:9" ht="27" customHeight="1" x14ac:dyDescent="0.25">
      <c r="A406" s="28" t="s">
        <v>118</v>
      </c>
      <c r="B406" s="28" t="s">
        <v>118</v>
      </c>
      <c r="C406" s="28" t="s">
        <v>118</v>
      </c>
      <c r="D406" s="28" t="s">
        <v>624</v>
      </c>
      <c r="E406" s="28" t="s">
        <v>272</v>
      </c>
      <c r="F406" s="28" t="s">
        <v>625</v>
      </c>
      <c r="G406" s="30">
        <v>60000</v>
      </c>
      <c r="H406" s="30">
        <v>12831.04</v>
      </c>
      <c r="I406" s="10">
        <f t="shared" si="6"/>
        <v>0.21385066666666669</v>
      </c>
    </row>
    <row r="407" spans="1:9" ht="27" customHeight="1" x14ac:dyDescent="0.25">
      <c r="A407" s="7"/>
      <c r="B407" s="7" t="s">
        <v>485</v>
      </c>
      <c r="C407" s="7"/>
      <c r="D407" s="7"/>
      <c r="E407" s="7"/>
      <c r="F407" s="7" t="s">
        <v>486</v>
      </c>
      <c r="G407" s="31">
        <v>15000</v>
      </c>
      <c r="H407" s="31">
        <v>10125.18</v>
      </c>
      <c r="I407" s="10">
        <f t="shared" si="6"/>
        <v>0.67501200000000006</v>
      </c>
    </row>
    <row r="408" spans="1:9" ht="14.25" customHeight="1" x14ac:dyDescent="0.25">
      <c r="A408" s="28" t="s">
        <v>118</v>
      </c>
      <c r="B408" s="28" t="s">
        <v>118</v>
      </c>
      <c r="C408" s="28" t="s">
        <v>118</v>
      </c>
      <c r="D408" s="28" t="s">
        <v>646</v>
      </c>
      <c r="E408" s="28" t="s">
        <v>272</v>
      </c>
      <c r="F408" s="28" t="s">
        <v>647</v>
      </c>
      <c r="G408" s="30">
        <v>15000</v>
      </c>
      <c r="H408" s="30">
        <v>10125.18</v>
      </c>
      <c r="I408" s="10">
        <f t="shared" si="6"/>
        <v>0.67501200000000006</v>
      </c>
    </row>
    <row r="409" spans="1:9" ht="14.25" customHeight="1" x14ac:dyDescent="0.25">
      <c r="A409" s="7"/>
      <c r="B409" s="7" t="s">
        <v>487</v>
      </c>
      <c r="C409" s="7"/>
      <c r="D409" s="7"/>
      <c r="E409" s="7"/>
      <c r="F409" s="7" t="s">
        <v>275</v>
      </c>
      <c r="G409" s="31">
        <v>6000</v>
      </c>
      <c r="H409" s="31">
        <v>0</v>
      </c>
      <c r="I409" s="10">
        <f t="shared" si="6"/>
        <v>0</v>
      </c>
    </row>
    <row r="410" spans="1:9" ht="14.25" customHeight="1" x14ac:dyDescent="0.25">
      <c r="A410" s="28" t="s">
        <v>118</v>
      </c>
      <c r="B410" s="28" t="s">
        <v>118</v>
      </c>
      <c r="C410" s="28" t="s">
        <v>118</v>
      </c>
      <c r="D410" s="28" t="s">
        <v>608</v>
      </c>
      <c r="E410" s="28" t="s">
        <v>272</v>
      </c>
      <c r="F410" s="28" t="s">
        <v>609</v>
      </c>
      <c r="G410" s="30">
        <v>6000</v>
      </c>
      <c r="H410" s="30">
        <v>0</v>
      </c>
      <c r="I410" s="10">
        <f t="shared" si="6"/>
        <v>0</v>
      </c>
    </row>
    <row r="411" spans="1:9" ht="27" customHeight="1" x14ac:dyDescent="0.25">
      <c r="A411" s="3" t="s">
        <v>488</v>
      </c>
      <c r="B411" s="3"/>
      <c r="C411" s="3"/>
      <c r="D411" s="3"/>
      <c r="E411" s="3"/>
      <c r="F411" s="3" t="s">
        <v>489</v>
      </c>
      <c r="G411" s="27">
        <v>3302028.46</v>
      </c>
      <c r="H411" s="27">
        <v>1606562.37</v>
      </c>
      <c r="I411" s="5">
        <f t="shared" si="6"/>
        <v>0.48653801427259658</v>
      </c>
    </row>
    <row r="412" spans="1:9" ht="27" customHeight="1" x14ac:dyDescent="0.25">
      <c r="A412" s="7"/>
      <c r="B412" s="7" t="s">
        <v>490</v>
      </c>
      <c r="C412" s="7"/>
      <c r="D412" s="7"/>
      <c r="E412" s="7"/>
      <c r="F412" s="7" t="s">
        <v>491</v>
      </c>
      <c r="G412" s="31">
        <v>760000</v>
      </c>
      <c r="H412" s="31">
        <v>329962.56</v>
      </c>
      <c r="I412" s="10">
        <f t="shared" si="6"/>
        <v>0.43416126315789472</v>
      </c>
    </row>
    <row r="413" spans="1:9" ht="27" customHeight="1" x14ac:dyDescent="0.25">
      <c r="A413" s="28" t="s">
        <v>118</v>
      </c>
      <c r="B413" s="28" t="s">
        <v>118</v>
      </c>
      <c r="C413" s="28" t="s">
        <v>118</v>
      </c>
      <c r="D413" s="28" t="s">
        <v>518</v>
      </c>
      <c r="E413" s="28" t="s">
        <v>272</v>
      </c>
      <c r="F413" s="28" t="s">
        <v>519</v>
      </c>
      <c r="G413" s="30">
        <v>760000</v>
      </c>
      <c r="H413" s="30">
        <v>329962.56</v>
      </c>
      <c r="I413" s="10">
        <f t="shared" si="6"/>
        <v>0.43416126315789472</v>
      </c>
    </row>
    <row r="414" spans="1:9" ht="27" customHeight="1" x14ac:dyDescent="0.25">
      <c r="A414" s="7"/>
      <c r="B414" s="7" t="s">
        <v>492</v>
      </c>
      <c r="C414" s="7"/>
      <c r="D414" s="7"/>
      <c r="E414" s="7"/>
      <c r="F414" s="7" t="s">
        <v>493</v>
      </c>
      <c r="G414" s="31">
        <v>1547103.37</v>
      </c>
      <c r="H414" s="31">
        <v>821428.89</v>
      </c>
      <c r="I414" s="10">
        <f t="shared" si="6"/>
        <v>0.53094635169723658</v>
      </c>
    </row>
    <row r="415" spans="1:9" ht="27" customHeight="1" x14ac:dyDescent="0.25">
      <c r="A415" s="28" t="s">
        <v>118</v>
      </c>
      <c r="B415" s="28" t="s">
        <v>118</v>
      </c>
      <c r="C415" s="28" t="s">
        <v>118</v>
      </c>
      <c r="D415" s="28" t="s">
        <v>526</v>
      </c>
      <c r="E415" s="28" t="s">
        <v>272</v>
      </c>
      <c r="F415" s="28" t="s">
        <v>527</v>
      </c>
      <c r="G415" s="30">
        <v>47258</v>
      </c>
      <c r="H415" s="30">
        <v>25190.17</v>
      </c>
      <c r="I415" s="10">
        <f t="shared" si="6"/>
        <v>0.53303504168606375</v>
      </c>
    </row>
    <row r="416" spans="1:9" ht="14.25" customHeight="1" x14ac:dyDescent="0.25">
      <c r="A416" s="28" t="s">
        <v>118</v>
      </c>
      <c r="B416" s="28" t="s">
        <v>118</v>
      </c>
      <c r="C416" s="28" t="s">
        <v>118</v>
      </c>
      <c r="D416" s="28" t="s">
        <v>566</v>
      </c>
      <c r="E416" s="28" t="s">
        <v>272</v>
      </c>
      <c r="F416" s="28" t="s">
        <v>567</v>
      </c>
      <c r="G416" s="30">
        <v>3514.37</v>
      </c>
      <c r="H416" s="30">
        <v>3514.37</v>
      </c>
      <c r="I416" s="10">
        <f t="shared" si="6"/>
        <v>1</v>
      </c>
    </row>
    <row r="417" spans="1:9" ht="27" customHeight="1" x14ac:dyDescent="0.25">
      <c r="A417" s="28" t="s">
        <v>118</v>
      </c>
      <c r="B417" s="28" t="s">
        <v>118</v>
      </c>
      <c r="C417" s="28" t="s">
        <v>118</v>
      </c>
      <c r="D417" s="28" t="s">
        <v>528</v>
      </c>
      <c r="E417" s="28" t="s">
        <v>272</v>
      </c>
      <c r="F417" s="28" t="s">
        <v>529</v>
      </c>
      <c r="G417" s="30">
        <v>8780</v>
      </c>
      <c r="H417" s="30">
        <v>4565.8500000000004</v>
      </c>
      <c r="I417" s="10">
        <f t="shared" si="6"/>
        <v>0.52002847380410022</v>
      </c>
    </row>
    <row r="418" spans="1:9" ht="27" customHeight="1" x14ac:dyDescent="0.25">
      <c r="A418" s="28" t="s">
        <v>118</v>
      </c>
      <c r="B418" s="28" t="s">
        <v>118</v>
      </c>
      <c r="C418" s="28" t="s">
        <v>118</v>
      </c>
      <c r="D418" s="28" t="s">
        <v>530</v>
      </c>
      <c r="E418" s="28" t="s">
        <v>272</v>
      </c>
      <c r="F418" s="28" t="s">
        <v>531</v>
      </c>
      <c r="G418" s="30">
        <v>1246</v>
      </c>
      <c r="H418" s="30">
        <v>672.1</v>
      </c>
      <c r="I418" s="10">
        <f t="shared" si="6"/>
        <v>0.53940609951845908</v>
      </c>
    </row>
    <row r="419" spans="1:9" ht="14.25" customHeight="1" x14ac:dyDescent="0.25">
      <c r="A419" s="28" t="s">
        <v>118</v>
      </c>
      <c r="B419" s="28" t="s">
        <v>118</v>
      </c>
      <c r="C419" s="28" t="s">
        <v>118</v>
      </c>
      <c r="D419" s="28" t="s">
        <v>584</v>
      </c>
      <c r="E419" s="28" t="s">
        <v>272</v>
      </c>
      <c r="F419" s="28" t="s">
        <v>585</v>
      </c>
      <c r="G419" s="30">
        <v>12000</v>
      </c>
      <c r="H419" s="30">
        <v>5556.99</v>
      </c>
      <c r="I419" s="10">
        <f t="shared" si="6"/>
        <v>0.46308250000000001</v>
      </c>
    </row>
    <row r="420" spans="1:9" ht="14.25" customHeight="1" x14ac:dyDescent="0.25">
      <c r="A420" s="28" t="s">
        <v>118</v>
      </c>
      <c r="B420" s="28" t="s">
        <v>118</v>
      </c>
      <c r="C420" s="28" t="s">
        <v>118</v>
      </c>
      <c r="D420" s="28" t="s">
        <v>532</v>
      </c>
      <c r="E420" s="28" t="s">
        <v>272</v>
      </c>
      <c r="F420" s="28" t="s">
        <v>533</v>
      </c>
      <c r="G420" s="30">
        <v>1100</v>
      </c>
      <c r="H420" s="30">
        <v>0</v>
      </c>
      <c r="I420" s="10">
        <f t="shared" si="6"/>
        <v>0</v>
      </c>
    </row>
    <row r="421" spans="1:9" ht="27" customHeight="1" x14ac:dyDescent="0.25">
      <c r="A421" s="28" t="s">
        <v>118</v>
      </c>
      <c r="B421" s="28" t="s">
        <v>118</v>
      </c>
      <c r="C421" s="28" t="s">
        <v>118</v>
      </c>
      <c r="D421" s="28" t="s">
        <v>542</v>
      </c>
      <c r="E421" s="28" t="s">
        <v>272</v>
      </c>
      <c r="F421" s="28" t="s">
        <v>543</v>
      </c>
      <c r="G421" s="30">
        <v>6000</v>
      </c>
      <c r="H421" s="30">
        <v>2272.34</v>
      </c>
      <c r="I421" s="10">
        <f t="shared" si="6"/>
        <v>0.37872333333333336</v>
      </c>
    </row>
    <row r="422" spans="1:9" ht="27" customHeight="1" x14ac:dyDescent="0.25">
      <c r="A422" s="28" t="s">
        <v>118</v>
      </c>
      <c r="B422" s="28" t="s">
        <v>118</v>
      </c>
      <c r="C422" s="28" t="s">
        <v>118</v>
      </c>
      <c r="D422" s="28" t="s">
        <v>518</v>
      </c>
      <c r="E422" s="28" t="s">
        <v>272</v>
      </c>
      <c r="F422" s="28" t="s">
        <v>519</v>
      </c>
      <c r="G422" s="30">
        <v>1464538</v>
      </c>
      <c r="H422" s="30">
        <v>779472.57</v>
      </c>
      <c r="I422" s="10">
        <f t="shared" si="6"/>
        <v>0.53223103121940163</v>
      </c>
    </row>
    <row r="423" spans="1:9" ht="14.25" customHeight="1" x14ac:dyDescent="0.25">
      <c r="A423" s="28" t="s">
        <v>118</v>
      </c>
      <c r="B423" s="28" t="s">
        <v>118</v>
      </c>
      <c r="C423" s="28" t="s">
        <v>118</v>
      </c>
      <c r="D423" s="28" t="s">
        <v>568</v>
      </c>
      <c r="E423" s="28" t="s">
        <v>272</v>
      </c>
      <c r="F423" s="28" t="s">
        <v>569</v>
      </c>
      <c r="G423" s="30">
        <v>500</v>
      </c>
      <c r="H423" s="30">
        <v>184.5</v>
      </c>
      <c r="I423" s="10">
        <f t="shared" si="6"/>
        <v>0.36899999999999999</v>
      </c>
    </row>
    <row r="424" spans="1:9" ht="14.25" customHeight="1" x14ac:dyDescent="0.25">
      <c r="A424" s="28" t="s">
        <v>118</v>
      </c>
      <c r="B424" s="28" t="s">
        <v>118</v>
      </c>
      <c r="C424" s="28" t="s">
        <v>118</v>
      </c>
      <c r="D424" s="28" t="s">
        <v>534</v>
      </c>
      <c r="E424" s="28" t="s">
        <v>272</v>
      </c>
      <c r="F424" s="28" t="s">
        <v>535</v>
      </c>
      <c r="G424" s="30">
        <v>500</v>
      </c>
      <c r="H424" s="30">
        <v>0</v>
      </c>
      <c r="I424" s="10">
        <f t="shared" si="6"/>
        <v>0</v>
      </c>
    </row>
    <row r="425" spans="1:9" ht="14.25" customHeight="1" x14ac:dyDescent="0.25">
      <c r="A425" s="28" t="s">
        <v>118</v>
      </c>
      <c r="B425" s="28" t="s">
        <v>118</v>
      </c>
      <c r="C425" s="28" t="s">
        <v>118</v>
      </c>
      <c r="D425" s="28" t="s">
        <v>572</v>
      </c>
      <c r="E425" s="28" t="s">
        <v>272</v>
      </c>
      <c r="F425" s="28" t="s">
        <v>573</v>
      </c>
      <c r="G425" s="30">
        <v>1000</v>
      </c>
      <c r="H425" s="30">
        <v>0</v>
      </c>
      <c r="I425" s="10">
        <f t="shared" si="6"/>
        <v>0</v>
      </c>
    </row>
    <row r="426" spans="1:9" ht="14.25" customHeight="1" x14ac:dyDescent="0.25">
      <c r="A426" s="28" t="s">
        <v>118</v>
      </c>
      <c r="B426" s="28" t="s">
        <v>118</v>
      </c>
      <c r="C426" s="28" t="s">
        <v>118</v>
      </c>
      <c r="D426" s="28" t="s">
        <v>574</v>
      </c>
      <c r="E426" s="28" t="s">
        <v>272</v>
      </c>
      <c r="F426" s="28" t="s">
        <v>575</v>
      </c>
      <c r="G426" s="30">
        <v>667</v>
      </c>
      <c r="H426" s="30">
        <v>0</v>
      </c>
      <c r="I426" s="10">
        <f t="shared" si="6"/>
        <v>0</v>
      </c>
    </row>
    <row r="427" spans="1:9" ht="27" customHeight="1" x14ac:dyDescent="0.25">
      <c r="A427" s="7"/>
      <c r="B427" s="7" t="s">
        <v>664</v>
      </c>
      <c r="C427" s="7"/>
      <c r="D427" s="7"/>
      <c r="E427" s="7"/>
      <c r="F427" s="7" t="s">
        <v>665</v>
      </c>
      <c r="G427" s="31">
        <v>18000</v>
      </c>
      <c r="H427" s="31">
        <v>8207.48</v>
      </c>
      <c r="I427" s="10">
        <f t="shared" si="6"/>
        <v>0.4559711111111111</v>
      </c>
    </row>
    <row r="428" spans="1:9" ht="27" customHeight="1" x14ac:dyDescent="0.25">
      <c r="A428" s="28" t="s">
        <v>118</v>
      </c>
      <c r="B428" s="28" t="s">
        <v>118</v>
      </c>
      <c r="C428" s="28" t="s">
        <v>118</v>
      </c>
      <c r="D428" s="28" t="s">
        <v>518</v>
      </c>
      <c r="E428" s="28" t="s">
        <v>272</v>
      </c>
      <c r="F428" s="28" t="s">
        <v>519</v>
      </c>
      <c r="G428" s="30">
        <v>18000</v>
      </c>
      <c r="H428" s="30">
        <v>8207.48</v>
      </c>
      <c r="I428" s="10">
        <f t="shared" si="6"/>
        <v>0.4559711111111111</v>
      </c>
    </row>
    <row r="429" spans="1:9" ht="14.25" customHeight="1" x14ac:dyDescent="0.25">
      <c r="A429" s="7"/>
      <c r="B429" s="7" t="s">
        <v>666</v>
      </c>
      <c r="C429" s="7"/>
      <c r="D429" s="7"/>
      <c r="E429" s="7"/>
      <c r="F429" s="7" t="s">
        <v>667</v>
      </c>
      <c r="G429" s="31">
        <v>17000</v>
      </c>
      <c r="H429" s="31">
        <v>1649</v>
      </c>
      <c r="I429" s="10">
        <f t="shared" si="6"/>
        <v>9.7000000000000003E-2</v>
      </c>
    </row>
    <row r="430" spans="1:9" ht="14.25" customHeight="1" x14ac:dyDescent="0.25">
      <c r="A430" s="28" t="s">
        <v>118</v>
      </c>
      <c r="B430" s="28" t="s">
        <v>118</v>
      </c>
      <c r="C430" s="28" t="s">
        <v>118</v>
      </c>
      <c r="D430" s="28" t="s">
        <v>584</v>
      </c>
      <c r="E430" s="28" t="s">
        <v>272</v>
      </c>
      <c r="F430" s="28" t="s">
        <v>585</v>
      </c>
      <c r="G430" s="30">
        <v>353</v>
      </c>
      <c r="H430" s="30">
        <v>353</v>
      </c>
      <c r="I430" s="10">
        <f t="shared" si="6"/>
        <v>1</v>
      </c>
    </row>
    <row r="431" spans="1:9" ht="27" customHeight="1" x14ac:dyDescent="0.25">
      <c r="A431" s="28" t="s">
        <v>118</v>
      </c>
      <c r="B431" s="28" t="s">
        <v>118</v>
      </c>
      <c r="C431" s="28" t="s">
        <v>118</v>
      </c>
      <c r="D431" s="28" t="s">
        <v>532</v>
      </c>
      <c r="E431" s="28" t="s">
        <v>272</v>
      </c>
      <c r="F431" s="28" t="s">
        <v>533</v>
      </c>
      <c r="G431" s="30">
        <v>9647</v>
      </c>
      <c r="H431" s="30">
        <v>1296</v>
      </c>
      <c r="I431" s="10">
        <f t="shared" si="6"/>
        <v>0.13434228257489375</v>
      </c>
    </row>
    <row r="432" spans="1:9" ht="14.25" customHeight="1" x14ac:dyDescent="0.25">
      <c r="A432" s="28" t="s">
        <v>118</v>
      </c>
      <c r="B432" s="28" t="s">
        <v>118</v>
      </c>
      <c r="C432" s="28" t="s">
        <v>118</v>
      </c>
      <c r="D432" s="28" t="s">
        <v>518</v>
      </c>
      <c r="E432" s="28" t="s">
        <v>272</v>
      </c>
      <c r="F432" s="28" t="s">
        <v>519</v>
      </c>
      <c r="G432" s="30">
        <v>6000</v>
      </c>
      <c r="H432" s="30">
        <v>0</v>
      </c>
      <c r="I432" s="10">
        <f t="shared" si="6"/>
        <v>0</v>
      </c>
    </row>
    <row r="433" spans="1:9" ht="14.25" customHeight="1" x14ac:dyDescent="0.25">
      <c r="A433" s="28" t="s">
        <v>118</v>
      </c>
      <c r="B433" s="28" t="s">
        <v>118</v>
      </c>
      <c r="C433" s="28" t="s">
        <v>118</v>
      </c>
      <c r="D433" s="28" t="s">
        <v>668</v>
      </c>
      <c r="E433" s="28" t="s">
        <v>272</v>
      </c>
      <c r="F433" s="28" t="s">
        <v>669</v>
      </c>
      <c r="G433" s="30">
        <v>1000</v>
      </c>
      <c r="H433" s="30">
        <v>0</v>
      </c>
      <c r="I433" s="10">
        <f t="shared" si="6"/>
        <v>0</v>
      </c>
    </row>
    <row r="434" spans="1:9" ht="27" customHeight="1" x14ac:dyDescent="0.25">
      <c r="A434" s="7"/>
      <c r="B434" s="7" t="s">
        <v>494</v>
      </c>
      <c r="C434" s="7"/>
      <c r="D434" s="7"/>
      <c r="E434" s="7"/>
      <c r="F434" s="7" t="s">
        <v>495</v>
      </c>
      <c r="G434" s="31">
        <v>10776</v>
      </c>
      <c r="H434" s="31">
        <v>9282.44</v>
      </c>
      <c r="I434" s="10">
        <f t="shared" si="6"/>
        <v>0.86139940608760213</v>
      </c>
    </row>
    <row r="435" spans="1:9" ht="27" customHeight="1" x14ac:dyDescent="0.25">
      <c r="A435" s="28" t="s">
        <v>118</v>
      </c>
      <c r="B435" s="28" t="s">
        <v>118</v>
      </c>
      <c r="C435" s="28" t="s">
        <v>118</v>
      </c>
      <c r="D435" s="28" t="s">
        <v>526</v>
      </c>
      <c r="E435" s="28" t="s">
        <v>272</v>
      </c>
      <c r="F435" s="28" t="s">
        <v>527</v>
      </c>
      <c r="G435" s="30">
        <v>6900.01</v>
      </c>
      <c r="H435" s="30">
        <v>6000</v>
      </c>
      <c r="I435" s="10">
        <f t="shared" si="6"/>
        <v>0.86956395715368529</v>
      </c>
    </row>
    <row r="436" spans="1:9" ht="27" customHeight="1" x14ac:dyDescent="0.25">
      <c r="A436" s="28" t="s">
        <v>118</v>
      </c>
      <c r="B436" s="28" t="s">
        <v>118</v>
      </c>
      <c r="C436" s="28" t="s">
        <v>118</v>
      </c>
      <c r="D436" s="28" t="s">
        <v>528</v>
      </c>
      <c r="E436" s="28" t="s">
        <v>272</v>
      </c>
      <c r="F436" s="28" t="s">
        <v>529</v>
      </c>
      <c r="G436" s="30">
        <v>1555</v>
      </c>
      <c r="H436" s="30">
        <v>1035.45</v>
      </c>
      <c r="I436" s="10">
        <f t="shared" si="6"/>
        <v>0.66588424437299043</v>
      </c>
    </row>
    <row r="437" spans="1:9" ht="27" customHeight="1" x14ac:dyDescent="0.25">
      <c r="A437" s="28" t="s">
        <v>118</v>
      </c>
      <c r="B437" s="28" t="s">
        <v>118</v>
      </c>
      <c r="C437" s="28" t="s">
        <v>118</v>
      </c>
      <c r="D437" s="28" t="s">
        <v>530</v>
      </c>
      <c r="E437" s="28" t="s">
        <v>272</v>
      </c>
      <c r="F437" s="28" t="s">
        <v>531</v>
      </c>
      <c r="G437" s="30">
        <v>221</v>
      </c>
      <c r="H437" s="30">
        <v>147</v>
      </c>
      <c r="I437" s="10">
        <f t="shared" si="6"/>
        <v>0.66515837104072395</v>
      </c>
    </row>
    <row r="438" spans="1:9" ht="14.25" customHeight="1" x14ac:dyDescent="0.25">
      <c r="A438" s="28" t="s">
        <v>118</v>
      </c>
      <c r="B438" s="28" t="s">
        <v>118</v>
      </c>
      <c r="C438" s="28" t="s">
        <v>118</v>
      </c>
      <c r="D438" s="28" t="s">
        <v>518</v>
      </c>
      <c r="E438" s="28" t="s">
        <v>272</v>
      </c>
      <c r="F438" s="28" t="s">
        <v>519</v>
      </c>
      <c r="G438" s="30">
        <v>2099.9899999999998</v>
      </c>
      <c r="H438" s="30">
        <v>2099.9899999999998</v>
      </c>
      <c r="I438" s="10">
        <f t="shared" si="6"/>
        <v>1</v>
      </c>
    </row>
    <row r="439" spans="1:9" ht="14.25" customHeight="1" x14ac:dyDescent="0.25">
      <c r="A439" s="7"/>
      <c r="B439" s="7" t="s">
        <v>670</v>
      </c>
      <c r="C439" s="7"/>
      <c r="D439" s="7"/>
      <c r="E439" s="7"/>
      <c r="F439" s="7" t="s">
        <v>671</v>
      </c>
      <c r="G439" s="31">
        <v>10000</v>
      </c>
      <c r="H439" s="31">
        <v>8690</v>
      </c>
      <c r="I439" s="10">
        <f t="shared" si="6"/>
        <v>0.86899999999999999</v>
      </c>
    </row>
    <row r="440" spans="1:9" ht="14.25" customHeight="1" x14ac:dyDescent="0.25">
      <c r="A440" s="28" t="s">
        <v>118</v>
      </c>
      <c r="B440" s="28" t="s">
        <v>118</v>
      </c>
      <c r="C440" s="28" t="s">
        <v>118</v>
      </c>
      <c r="D440" s="28" t="s">
        <v>518</v>
      </c>
      <c r="E440" s="28" t="s">
        <v>272</v>
      </c>
      <c r="F440" s="28" t="s">
        <v>519</v>
      </c>
      <c r="G440" s="30">
        <v>10000</v>
      </c>
      <c r="H440" s="30">
        <v>8690</v>
      </c>
      <c r="I440" s="10">
        <f t="shared" si="6"/>
        <v>0.86899999999999999</v>
      </c>
    </row>
    <row r="441" spans="1:9" ht="27" customHeight="1" x14ac:dyDescent="0.25">
      <c r="A441" s="7"/>
      <c r="B441" s="7" t="s">
        <v>496</v>
      </c>
      <c r="C441" s="7"/>
      <c r="D441" s="7"/>
      <c r="E441" s="7"/>
      <c r="F441" s="7" t="s">
        <v>497</v>
      </c>
      <c r="G441" s="31">
        <v>389500</v>
      </c>
      <c r="H441" s="31">
        <v>186385.08</v>
      </c>
      <c r="I441" s="10">
        <f t="shared" si="6"/>
        <v>0.47852395378690626</v>
      </c>
    </row>
    <row r="442" spans="1:9" ht="27" customHeight="1" x14ac:dyDescent="0.25">
      <c r="A442" s="28" t="s">
        <v>118</v>
      </c>
      <c r="B442" s="28" t="s">
        <v>118</v>
      </c>
      <c r="C442" s="28" t="s">
        <v>118</v>
      </c>
      <c r="D442" s="28" t="s">
        <v>542</v>
      </c>
      <c r="E442" s="28" t="s">
        <v>272</v>
      </c>
      <c r="F442" s="28" t="s">
        <v>543</v>
      </c>
      <c r="G442" s="30">
        <v>136000</v>
      </c>
      <c r="H442" s="30">
        <v>50696.29</v>
      </c>
      <c r="I442" s="10">
        <f t="shared" si="6"/>
        <v>0.37276683823529411</v>
      </c>
    </row>
    <row r="443" spans="1:9" ht="27" customHeight="1" x14ac:dyDescent="0.25">
      <c r="A443" s="28" t="s">
        <v>118</v>
      </c>
      <c r="B443" s="28" t="s">
        <v>118</v>
      </c>
      <c r="C443" s="28" t="s">
        <v>118</v>
      </c>
      <c r="D443" s="28" t="s">
        <v>544</v>
      </c>
      <c r="E443" s="28" t="s">
        <v>272</v>
      </c>
      <c r="F443" s="28" t="s">
        <v>545</v>
      </c>
      <c r="G443" s="30">
        <v>43500</v>
      </c>
      <c r="H443" s="30">
        <v>30088.48</v>
      </c>
      <c r="I443" s="10">
        <f t="shared" si="6"/>
        <v>0.6916891954022989</v>
      </c>
    </row>
    <row r="444" spans="1:9" ht="27" customHeight="1" x14ac:dyDescent="0.25">
      <c r="A444" s="28" t="s">
        <v>118</v>
      </c>
      <c r="B444" s="28" t="s">
        <v>118</v>
      </c>
      <c r="C444" s="28" t="s">
        <v>118</v>
      </c>
      <c r="D444" s="28" t="s">
        <v>518</v>
      </c>
      <c r="E444" s="28" t="s">
        <v>272</v>
      </c>
      <c r="F444" s="28" t="s">
        <v>519</v>
      </c>
      <c r="G444" s="30">
        <v>210000</v>
      </c>
      <c r="H444" s="30">
        <v>105600.31</v>
      </c>
      <c r="I444" s="10">
        <f t="shared" si="6"/>
        <v>0.50285861904761908</v>
      </c>
    </row>
    <row r="445" spans="1:9" ht="27" customHeight="1" x14ac:dyDescent="0.25">
      <c r="A445" s="7"/>
      <c r="B445" s="7" t="s">
        <v>672</v>
      </c>
      <c r="C445" s="7"/>
      <c r="D445" s="7"/>
      <c r="E445" s="7"/>
      <c r="F445" s="7" t="s">
        <v>673</v>
      </c>
      <c r="G445" s="31">
        <v>499561.63</v>
      </c>
      <c r="H445" s="31">
        <v>227032.64</v>
      </c>
      <c r="I445" s="10">
        <f t="shared" si="6"/>
        <v>0.45446372652759581</v>
      </c>
    </row>
    <row r="446" spans="1:9" ht="14.25" customHeight="1" x14ac:dyDescent="0.25">
      <c r="A446" s="28" t="s">
        <v>118</v>
      </c>
      <c r="B446" s="28" t="s">
        <v>118</v>
      </c>
      <c r="C446" s="28" t="s">
        <v>118</v>
      </c>
      <c r="D446" s="28" t="s">
        <v>580</v>
      </c>
      <c r="E446" s="28" t="s">
        <v>272</v>
      </c>
      <c r="F446" s="28" t="s">
        <v>581</v>
      </c>
      <c r="G446" s="30">
        <v>5500</v>
      </c>
      <c r="H446" s="30">
        <v>967.67</v>
      </c>
      <c r="I446" s="10">
        <f t="shared" si="6"/>
        <v>0.17593999999999999</v>
      </c>
    </row>
    <row r="447" spans="1:9" ht="27" customHeight="1" x14ac:dyDescent="0.25">
      <c r="A447" s="28" t="s">
        <v>118</v>
      </c>
      <c r="B447" s="28" t="s">
        <v>118</v>
      </c>
      <c r="C447" s="28" t="s">
        <v>118</v>
      </c>
      <c r="D447" s="28" t="s">
        <v>526</v>
      </c>
      <c r="E447" s="28" t="s">
        <v>272</v>
      </c>
      <c r="F447" s="28" t="s">
        <v>527</v>
      </c>
      <c r="G447" s="30">
        <v>318000</v>
      </c>
      <c r="H447" s="30">
        <v>141405.75</v>
      </c>
      <c r="I447" s="10">
        <f t="shared" si="6"/>
        <v>0.44467216981132074</v>
      </c>
    </row>
    <row r="448" spans="1:9" ht="14.25" customHeight="1" x14ac:dyDescent="0.25">
      <c r="A448" s="28" t="s">
        <v>118</v>
      </c>
      <c r="B448" s="28" t="s">
        <v>118</v>
      </c>
      <c r="C448" s="28" t="s">
        <v>118</v>
      </c>
      <c r="D448" s="28" t="s">
        <v>566</v>
      </c>
      <c r="E448" s="28" t="s">
        <v>272</v>
      </c>
      <c r="F448" s="28" t="s">
        <v>567</v>
      </c>
      <c r="G448" s="30">
        <v>17677.28</v>
      </c>
      <c r="H448" s="30">
        <v>17677.28</v>
      </c>
      <c r="I448" s="10">
        <f t="shared" si="6"/>
        <v>1</v>
      </c>
    </row>
    <row r="449" spans="1:9" ht="27" customHeight="1" x14ac:dyDescent="0.25">
      <c r="A449" s="28" t="s">
        <v>118</v>
      </c>
      <c r="B449" s="28" t="s">
        <v>118</v>
      </c>
      <c r="C449" s="28" t="s">
        <v>118</v>
      </c>
      <c r="D449" s="28" t="s">
        <v>528</v>
      </c>
      <c r="E449" s="28" t="s">
        <v>272</v>
      </c>
      <c r="F449" s="28" t="s">
        <v>529</v>
      </c>
      <c r="G449" s="30">
        <v>58048</v>
      </c>
      <c r="H449" s="30">
        <v>27401.32</v>
      </c>
      <c r="I449" s="10">
        <f t="shared" si="6"/>
        <v>0.47204589305402422</v>
      </c>
    </row>
    <row r="450" spans="1:9" ht="27" customHeight="1" x14ac:dyDescent="0.25">
      <c r="A450" s="28" t="s">
        <v>118</v>
      </c>
      <c r="B450" s="28" t="s">
        <v>118</v>
      </c>
      <c r="C450" s="28" t="s">
        <v>118</v>
      </c>
      <c r="D450" s="28" t="s">
        <v>530</v>
      </c>
      <c r="E450" s="28" t="s">
        <v>272</v>
      </c>
      <c r="F450" s="28" t="s">
        <v>531</v>
      </c>
      <c r="G450" s="30">
        <v>8231</v>
      </c>
      <c r="H450" s="30">
        <v>3043.65</v>
      </c>
      <c r="I450" s="10">
        <f t="shared" ref="I450:I513" si="7">IF($G450=0,0,$H450/$G450)</f>
        <v>0.3697788847041672</v>
      </c>
    </row>
    <row r="451" spans="1:9" ht="27" customHeight="1" x14ac:dyDescent="0.25">
      <c r="A451" s="28" t="s">
        <v>118</v>
      </c>
      <c r="B451" s="28" t="s">
        <v>118</v>
      </c>
      <c r="C451" s="28" t="s">
        <v>118</v>
      </c>
      <c r="D451" s="28" t="s">
        <v>584</v>
      </c>
      <c r="E451" s="28" t="s">
        <v>272</v>
      </c>
      <c r="F451" s="28" t="s">
        <v>585</v>
      </c>
      <c r="G451" s="30">
        <v>40096</v>
      </c>
      <c r="H451" s="30">
        <v>10778.54</v>
      </c>
      <c r="I451" s="10">
        <f t="shared" si="7"/>
        <v>0.26881833599361532</v>
      </c>
    </row>
    <row r="452" spans="1:9" ht="27" customHeight="1" x14ac:dyDescent="0.25">
      <c r="A452" s="28" t="s">
        <v>118</v>
      </c>
      <c r="B452" s="28" t="s">
        <v>118</v>
      </c>
      <c r="C452" s="28" t="s">
        <v>118</v>
      </c>
      <c r="D452" s="28" t="s">
        <v>532</v>
      </c>
      <c r="E452" s="28" t="s">
        <v>272</v>
      </c>
      <c r="F452" s="28" t="s">
        <v>533</v>
      </c>
      <c r="G452" s="30">
        <v>19417.990000000002</v>
      </c>
      <c r="H452" s="30">
        <v>14042.66</v>
      </c>
      <c r="I452" s="10">
        <f t="shared" si="7"/>
        <v>0.72317783663499668</v>
      </c>
    </row>
    <row r="453" spans="1:9" ht="14.25" customHeight="1" x14ac:dyDescent="0.25">
      <c r="A453" s="28" t="s">
        <v>118</v>
      </c>
      <c r="B453" s="28" t="s">
        <v>118</v>
      </c>
      <c r="C453" s="28" t="s">
        <v>118</v>
      </c>
      <c r="D453" s="28" t="s">
        <v>578</v>
      </c>
      <c r="E453" s="28" t="s">
        <v>272</v>
      </c>
      <c r="F453" s="28" t="s">
        <v>579</v>
      </c>
      <c r="G453" s="30">
        <v>1000</v>
      </c>
      <c r="H453" s="30">
        <v>0</v>
      </c>
      <c r="I453" s="10">
        <f t="shared" si="7"/>
        <v>0</v>
      </c>
    </row>
    <row r="454" spans="1:9" ht="14.25" customHeight="1" x14ac:dyDescent="0.25">
      <c r="A454" s="28" t="s">
        <v>118</v>
      </c>
      <c r="B454" s="28" t="s">
        <v>118</v>
      </c>
      <c r="C454" s="28" t="s">
        <v>118</v>
      </c>
      <c r="D454" s="28" t="s">
        <v>544</v>
      </c>
      <c r="E454" s="28" t="s">
        <v>272</v>
      </c>
      <c r="F454" s="28" t="s">
        <v>545</v>
      </c>
      <c r="G454" s="30">
        <v>10000</v>
      </c>
      <c r="H454" s="30">
        <v>2108.56</v>
      </c>
      <c r="I454" s="10">
        <f t="shared" si="7"/>
        <v>0.21085599999999999</v>
      </c>
    </row>
    <row r="455" spans="1:9" ht="14.25" customHeight="1" x14ac:dyDescent="0.25">
      <c r="A455" s="28" t="s">
        <v>118</v>
      </c>
      <c r="B455" s="28" t="s">
        <v>118</v>
      </c>
      <c r="C455" s="28" t="s">
        <v>118</v>
      </c>
      <c r="D455" s="28" t="s">
        <v>588</v>
      </c>
      <c r="E455" s="28" t="s">
        <v>272</v>
      </c>
      <c r="F455" s="28" t="s">
        <v>589</v>
      </c>
      <c r="G455" s="30">
        <v>500</v>
      </c>
      <c r="H455" s="30">
        <v>500</v>
      </c>
      <c r="I455" s="10">
        <f t="shared" si="7"/>
        <v>1</v>
      </c>
    </row>
    <row r="456" spans="1:9" ht="27" customHeight="1" x14ac:dyDescent="0.25">
      <c r="A456" s="28" t="s">
        <v>118</v>
      </c>
      <c r="B456" s="28" t="s">
        <v>118</v>
      </c>
      <c r="C456" s="28" t="s">
        <v>118</v>
      </c>
      <c r="D456" s="28" t="s">
        <v>518</v>
      </c>
      <c r="E456" s="28" t="s">
        <v>272</v>
      </c>
      <c r="F456" s="28" t="s">
        <v>519</v>
      </c>
      <c r="G456" s="30">
        <v>6014.35</v>
      </c>
      <c r="H456" s="30">
        <v>450.2</v>
      </c>
      <c r="I456" s="10">
        <f t="shared" si="7"/>
        <v>7.4854306782944122E-2</v>
      </c>
    </row>
    <row r="457" spans="1:9" ht="27" customHeight="1" x14ac:dyDescent="0.25">
      <c r="A457" s="28" t="s">
        <v>118</v>
      </c>
      <c r="B457" s="28" t="s">
        <v>118</v>
      </c>
      <c r="C457" s="28" t="s">
        <v>118</v>
      </c>
      <c r="D457" s="28" t="s">
        <v>534</v>
      </c>
      <c r="E457" s="28" t="s">
        <v>272</v>
      </c>
      <c r="F457" s="28" t="s">
        <v>535</v>
      </c>
      <c r="G457" s="30">
        <v>3000</v>
      </c>
      <c r="H457" s="30">
        <v>1823</v>
      </c>
      <c r="I457" s="10">
        <f t="shared" si="7"/>
        <v>0.60766666666666669</v>
      </c>
    </row>
    <row r="458" spans="1:9" ht="27" customHeight="1" x14ac:dyDescent="0.25">
      <c r="A458" s="28" t="s">
        <v>118</v>
      </c>
      <c r="B458" s="28" t="s">
        <v>118</v>
      </c>
      <c r="C458" s="28" t="s">
        <v>118</v>
      </c>
      <c r="D458" s="28" t="s">
        <v>570</v>
      </c>
      <c r="E458" s="28" t="s">
        <v>272</v>
      </c>
      <c r="F458" s="28" t="s">
        <v>571</v>
      </c>
      <c r="G458" s="30">
        <v>8592.01</v>
      </c>
      <c r="H458" s="30">
        <v>6444.01</v>
      </c>
      <c r="I458" s="10">
        <f t="shared" si="7"/>
        <v>0.75000029096800402</v>
      </c>
    </row>
    <row r="459" spans="1:9" ht="14.25" customHeight="1" x14ac:dyDescent="0.25">
      <c r="A459" s="28" t="s">
        <v>118</v>
      </c>
      <c r="B459" s="28" t="s">
        <v>118</v>
      </c>
      <c r="C459" s="28" t="s">
        <v>118</v>
      </c>
      <c r="D459" s="28" t="s">
        <v>572</v>
      </c>
      <c r="E459" s="28" t="s">
        <v>272</v>
      </c>
      <c r="F459" s="28" t="s">
        <v>573</v>
      </c>
      <c r="G459" s="30">
        <v>390</v>
      </c>
      <c r="H459" s="30">
        <v>390</v>
      </c>
      <c r="I459" s="10">
        <f t="shared" si="7"/>
        <v>1</v>
      </c>
    </row>
    <row r="460" spans="1:9" ht="14.25" customHeight="1" x14ac:dyDescent="0.25">
      <c r="A460" s="28" t="s">
        <v>118</v>
      </c>
      <c r="B460" s="28" t="s">
        <v>118</v>
      </c>
      <c r="C460" s="28" t="s">
        <v>118</v>
      </c>
      <c r="D460" s="28" t="s">
        <v>574</v>
      </c>
      <c r="E460" s="28" t="s">
        <v>272</v>
      </c>
      <c r="F460" s="28" t="s">
        <v>575</v>
      </c>
      <c r="G460" s="30">
        <v>3095</v>
      </c>
      <c r="H460" s="30">
        <v>0</v>
      </c>
      <c r="I460" s="10">
        <f t="shared" si="7"/>
        <v>0</v>
      </c>
    </row>
    <row r="461" spans="1:9" ht="27" customHeight="1" x14ac:dyDescent="0.25">
      <c r="A461" s="7"/>
      <c r="B461" s="7" t="s">
        <v>498</v>
      </c>
      <c r="C461" s="7"/>
      <c r="D461" s="7"/>
      <c r="E461" s="7"/>
      <c r="F461" s="7" t="s">
        <v>499</v>
      </c>
      <c r="G461" s="31">
        <v>4400</v>
      </c>
      <c r="H461" s="31">
        <v>3900</v>
      </c>
      <c r="I461" s="10">
        <f t="shared" si="7"/>
        <v>0.88636363636363635</v>
      </c>
    </row>
    <row r="462" spans="1:9" ht="14.25" customHeight="1" x14ac:dyDescent="0.25">
      <c r="A462" s="28" t="s">
        <v>118</v>
      </c>
      <c r="B462" s="28" t="s">
        <v>118</v>
      </c>
      <c r="C462" s="28" t="s">
        <v>118</v>
      </c>
      <c r="D462" s="28" t="s">
        <v>518</v>
      </c>
      <c r="E462" s="28" t="s">
        <v>272</v>
      </c>
      <c r="F462" s="28" t="s">
        <v>519</v>
      </c>
      <c r="G462" s="30">
        <v>3900</v>
      </c>
      <c r="H462" s="30">
        <v>3900</v>
      </c>
      <c r="I462" s="10">
        <f t="shared" si="7"/>
        <v>1</v>
      </c>
    </row>
    <row r="463" spans="1:9" ht="14.25" customHeight="1" x14ac:dyDescent="0.25">
      <c r="A463" s="28" t="s">
        <v>118</v>
      </c>
      <c r="B463" s="28" t="s">
        <v>118</v>
      </c>
      <c r="C463" s="28" t="s">
        <v>118</v>
      </c>
      <c r="D463" s="28" t="s">
        <v>534</v>
      </c>
      <c r="E463" s="28" t="s">
        <v>272</v>
      </c>
      <c r="F463" s="28" t="s">
        <v>535</v>
      </c>
      <c r="G463" s="30">
        <v>500</v>
      </c>
      <c r="H463" s="30">
        <v>0</v>
      </c>
      <c r="I463" s="10">
        <f t="shared" si="7"/>
        <v>0</v>
      </c>
    </row>
    <row r="464" spans="1:9" ht="27" customHeight="1" x14ac:dyDescent="0.25">
      <c r="A464" s="7"/>
      <c r="B464" s="7" t="s">
        <v>500</v>
      </c>
      <c r="C464" s="7"/>
      <c r="D464" s="7"/>
      <c r="E464" s="7"/>
      <c r="F464" s="7" t="s">
        <v>501</v>
      </c>
      <c r="G464" s="31">
        <v>35687.46</v>
      </c>
      <c r="H464" s="31">
        <v>4280.3999999999996</v>
      </c>
      <c r="I464" s="10">
        <f t="shared" si="7"/>
        <v>0.11994129030197161</v>
      </c>
    </row>
    <row r="465" spans="1:9" ht="27" customHeight="1" x14ac:dyDescent="0.25">
      <c r="A465" s="28" t="s">
        <v>118</v>
      </c>
      <c r="B465" s="28" t="s">
        <v>118</v>
      </c>
      <c r="C465" s="28" t="s">
        <v>118</v>
      </c>
      <c r="D465" s="28" t="s">
        <v>518</v>
      </c>
      <c r="E465" s="28" t="s">
        <v>272</v>
      </c>
      <c r="F465" s="28" t="s">
        <v>519</v>
      </c>
      <c r="G465" s="30">
        <v>19225.46</v>
      </c>
      <c r="H465" s="30">
        <v>2521.5</v>
      </c>
      <c r="I465" s="10">
        <f t="shared" si="7"/>
        <v>0.13115420905403563</v>
      </c>
    </row>
    <row r="466" spans="1:9" ht="14.25" customHeight="1" x14ac:dyDescent="0.25">
      <c r="A466" s="28" t="s">
        <v>118</v>
      </c>
      <c r="B466" s="28" t="s">
        <v>118</v>
      </c>
      <c r="C466" s="28" t="s">
        <v>118</v>
      </c>
      <c r="D466" s="28" t="s">
        <v>668</v>
      </c>
      <c r="E466" s="28" t="s">
        <v>272</v>
      </c>
      <c r="F466" s="28" t="s">
        <v>669</v>
      </c>
      <c r="G466" s="30">
        <v>2000</v>
      </c>
      <c r="H466" s="30">
        <v>1758.9</v>
      </c>
      <c r="I466" s="10">
        <f t="shared" si="7"/>
        <v>0.87945000000000007</v>
      </c>
    </row>
    <row r="467" spans="1:9" ht="14.25" customHeight="1" x14ac:dyDescent="0.25">
      <c r="A467" s="28" t="s">
        <v>118</v>
      </c>
      <c r="B467" s="28" t="s">
        <v>118</v>
      </c>
      <c r="C467" s="28" t="s">
        <v>118</v>
      </c>
      <c r="D467" s="28" t="s">
        <v>534</v>
      </c>
      <c r="E467" s="28" t="s">
        <v>272</v>
      </c>
      <c r="F467" s="28" t="s">
        <v>535</v>
      </c>
      <c r="G467" s="30">
        <v>4000</v>
      </c>
      <c r="H467" s="30">
        <v>0</v>
      </c>
      <c r="I467" s="10">
        <f t="shared" si="7"/>
        <v>0</v>
      </c>
    </row>
    <row r="468" spans="1:9" ht="27" customHeight="1" x14ac:dyDescent="0.25">
      <c r="A468" s="28" t="s">
        <v>118</v>
      </c>
      <c r="B468" s="28" t="s">
        <v>118</v>
      </c>
      <c r="C468" s="28" t="s">
        <v>118</v>
      </c>
      <c r="D468" s="28" t="s">
        <v>674</v>
      </c>
      <c r="E468" s="28" t="s">
        <v>272</v>
      </c>
      <c r="F468" s="28" t="s">
        <v>675</v>
      </c>
      <c r="G468" s="30">
        <v>10462</v>
      </c>
      <c r="H468" s="30">
        <v>0</v>
      </c>
      <c r="I468" s="10">
        <f t="shared" si="7"/>
        <v>0</v>
      </c>
    </row>
    <row r="469" spans="1:9" ht="14.25" customHeight="1" x14ac:dyDescent="0.25">
      <c r="A469" s="7"/>
      <c r="B469" s="7" t="s">
        <v>504</v>
      </c>
      <c r="C469" s="7"/>
      <c r="D469" s="7"/>
      <c r="E469" s="7"/>
      <c r="F469" s="7" t="s">
        <v>275</v>
      </c>
      <c r="G469" s="31">
        <v>10000</v>
      </c>
      <c r="H469" s="31">
        <v>5743.88</v>
      </c>
      <c r="I469" s="10">
        <f t="shared" si="7"/>
        <v>0.57438800000000001</v>
      </c>
    </row>
    <row r="470" spans="1:9" ht="39.950000000000003" customHeight="1" x14ac:dyDescent="0.25">
      <c r="A470" s="28" t="s">
        <v>118</v>
      </c>
      <c r="B470" s="28" t="s">
        <v>118</v>
      </c>
      <c r="C470" s="28" t="s">
        <v>118</v>
      </c>
      <c r="D470" s="28" t="s">
        <v>439</v>
      </c>
      <c r="E470" s="28" t="s">
        <v>272</v>
      </c>
      <c r="F470" s="28" t="s">
        <v>599</v>
      </c>
      <c r="G470" s="30">
        <v>1758</v>
      </c>
      <c r="H470" s="30">
        <v>1757</v>
      </c>
      <c r="I470" s="10">
        <f t="shared" si="7"/>
        <v>0.99943117178612062</v>
      </c>
    </row>
    <row r="471" spans="1:9" ht="14.25" customHeight="1" x14ac:dyDescent="0.25">
      <c r="A471" s="28" t="s">
        <v>118</v>
      </c>
      <c r="B471" s="28" t="s">
        <v>118</v>
      </c>
      <c r="C471" s="28" t="s">
        <v>118</v>
      </c>
      <c r="D471" s="28" t="s">
        <v>578</v>
      </c>
      <c r="E471" s="28" t="s">
        <v>272</v>
      </c>
      <c r="F471" s="28" t="s">
        <v>579</v>
      </c>
      <c r="G471" s="30">
        <v>2000</v>
      </c>
      <c r="H471" s="30">
        <v>578.88</v>
      </c>
      <c r="I471" s="10">
        <f t="shared" si="7"/>
        <v>0.28943999999999998</v>
      </c>
    </row>
    <row r="472" spans="1:9" ht="27" customHeight="1" x14ac:dyDescent="0.25">
      <c r="A472" s="28" t="s">
        <v>118</v>
      </c>
      <c r="B472" s="28" t="s">
        <v>118</v>
      </c>
      <c r="C472" s="28" t="s">
        <v>118</v>
      </c>
      <c r="D472" s="28" t="s">
        <v>518</v>
      </c>
      <c r="E472" s="28" t="s">
        <v>272</v>
      </c>
      <c r="F472" s="28" t="s">
        <v>519</v>
      </c>
      <c r="G472" s="30">
        <v>6242</v>
      </c>
      <c r="H472" s="30">
        <v>3408</v>
      </c>
      <c r="I472" s="10">
        <f t="shared" si="7"/>
        <v>0.54597885293175263</v>
      </c>
    </row>
    <row r="473" spans="1:9" ht="27" customHeight="1" x14ac:dyDescent="0.25">
      <c r="A473" s="3" t="s">
        <v>505</v>
      </c>
      <c r="B473" s="3"/>
      <c r="C473" s="3"/>
      <c r="D473" s="3"/>
      <c r="E473" s="3"/>
      <c r="F473" s="3" t="s">
        <v>506</v>
      </c>
      <c r="G473" s="27">
        <v>703492</v>
      </c>
      <c r="H473" s="27">
        <v>334269.18</v>
      </c>
      <c r="I473" s="5">
        <f t="shared" si="7"/>
        <v>0.47515704514052753</v>
      </c>
    </row>
    <row r="474" spans="1:9" ht="27" customHeight="1" x14ac:dyDescent="0.25">
      <c r="A474" s="7"/>
      <c r="B474" s="7" t="s">
        <v>507</v>
      </c>
      <c r="C474" s="7"/>
      <c r="D474" s="7"/>
      <c r="E474" s="7"/>
      <c r="F474" s="7" t="s">
        <v>508</v>
      </c>
      <c r="G474" s="31">
        <v>340926.25</v>
      </c>
      <c r="H474" s="31">
        <v>207810.72</v>
      </c>
      <c r="I474" s="10">
        <f t="shared" si="7"/>
        <v>0.60954743144595058</v>
      </c>
    </row>
    <row r="475" spans="1:9" ht="27" customHeight="1" x14ac:dyDescent="0.25">
      <c r="A475" s="28" t="s">
        <v>118</v>
      </c>
      <c r="B475" s="28" t="s">
        <v>118</v>
      </c>
      <c r="C475" s="28" t="s">
        <v>118</v>
      </c>
      <c r="D475" s="28" t="s">
        <v>526</v>
      </c>
      <c r="E475" s="28" t="s">
        <v>272</v>
      </c>
      <c r="F475" s="28" t="s">
        <v>527</v>
      </c>
      <c r="G475" s="30">
        <v>49988</v>
      </c>
      <c r="H475" s="30">
        <v>24823.07</v>
      </c>
      <c r="I475" s="10">
        <f t="shared" si="7"/>
        <v>0.49658057933904137</v>
      </c>
    </row>
    <row r="476" spans="1:9" ht="14.25" customHeight="1" x14ac:dyDescent="0.25">
      <c r="A476" s="28" t="s">
        <v>118</v>
      </c>
      <c r="B476" s="28" t="s">
        <v>118</v>
      </c>
      <c r="C476" s="28" t="s">
        <v>118</v>
      </c>
      <c r="D476" s="28" t="s">
        <v>566</v>
      </c>
      <c r="E476" s="28" t="s">
        <v>272</v>
      </c>
      <c r="F476" s="28" t="s">
        <v>567</v>
      </c>
      <c r="G476" s="30">
        <v>3377.39</v>
      </c>
      <c r="H476" s="30">
        <v>3377.39</v>
      </c>
      <c r="I476" s="10">
        <f t="shared" si="7"/>
        <v>1</v>
      </c>
    </row>
    <row r="477" spans="1:9" ht="27" customHeight="1" x14ac:dyDescent="0.25">
      <c r="A477" s="28" t="s">
        <v>118</v>
      </c>
      <c r="B477" s="28" t="s">
        <v>118</v>
      </c>
      <c r="C477" s="28" t="s">
        <v>118</v>
      </c>
      <c r="D477" s="28" t="s">
        <v>528</v>
      </c>
      <c r="E477" s="28" t="s">
        <v>272</v>
      </c>
      <c r="F477" s="28" t="s">
        <v>529</v>
      </c>
      <c r="G477" s="30">
        <v>16400</v>
      </c>
      <c r="H477" s="30">
        <v>6806.83</v>
      </c>
      <c r="I477" s="10">
        <f t="shared" si="7"/>
        <v>0.41505060975609753</v>
      </c>
    </row>
    <row r="478" spans="1:9" ht="27" customHeight="1" x14ac:dyDescent="0.25">
      <c r="A478" s="28" t="s">
        <v>118</v>
      </c>
      <c r="B478" s="28" t="s">
        <v>118</v>
      </c>
      <c r="C478" s="28" t="s">
        <v>118</v>
      </c>
      <c r="D478" s="28" t="s">
        <v>530</v>
      </c>
      <c r="E478" s="28" t="s">
        <v>272</v>
      </c>
      <c r="F478" s="28" t="s">
        <v>531</v>
      </c>
      <c r="G478" s="30">
        <v>2330</v>
      </c>
      <c r="H478" s="30">
        <v>371.39</v>
      </c>
      <c r="I478" s="10">
        <f t="shared" si="7"/>
        <v>0.15939484978540772</v>
      </c>
    </row>
    <row r="479" spans="1:9" ht="27" customHeight="1" x14ac:dyDescent="0.25">
      <c r="A479" s="28" t="s">
        <v>118</v>
      </c>
      <c r="B479" s="28" t="s">
        <v>118</v>
      </c>
      <c r="C479" s="28" t="s">
        <v>118</v>
      </c>
      <c r="D479" s="28" t="s">
        <v>584</v>
      </c>
      <c r="E479" s="28" t="s">
        <v>272</v>
      </c>
      <c r="F479" s="28" t="s">
        <v>585</v>
      </c>
      <c r="G479" s="30">
        <v>43200</v>
      </c>
      <c r="H479" s="30">
        <v>17817.09</v>
      </c>
      <c r="I479" s="10">
        <f t="shared" si="7"/>
        <v>0.41243263888888887</v>
      </c>
    </row>
    <row r="480" spans="1:9" ht="27" customHeight="1" x14ac:dyDescent="0.25">
      <c r="A480" s="28" t="s">
        <v>118</v>
      </c>
      <c r="B480" s="28" t="s">
        <v>118</v>
      </c>
      <c r="C480" s="28" t="s">
        <v>118</v>
      </c>
      <c r="D480" s="28" t="s">
        <v>532</v>
      </c>
      <c r="E480" s="28" t="s">
        <v>272</v>
      </c>
      <c r="F480" s="28" t="s">
        <v>533</v>
      </c>
      <c r="G480" s="30">
        <v>5730.73</v>
      </c>
      <c r="H480" s="30">
        <v>3887.06</v>
      </c>
      <c r="I480" s="10">
        <f t="shared" si="7"/>
        <v>0.67828356945799229</v>
      </c>
    </row>
    <row r="481" spans="1:9" ht="14.25" customHeight="1" x14ac:dyDescent="0.25">
      <c r="A481" s="28" t="s">
        <v>118</v>
      </c>
      <c r="B481" s="28" t="s">
        <v>118</v>
      </c>
      <c r="C481" s="28" t="s">
        <v>118</v>
      </c>
      <c r="D481" s="28" t="s">
        <v>578</v>
      </c>
      <c r="E481" s="28" t="s">
        <v>272</v>
      </c>
      <c r="F481" s="28" t="s">
        <v>579</v>
      </c>
      <c r="G481" s="30">
        <v>1000</v>
      </c>
      <c r="H481" s="30">
        <v>0</v>
      </c>
      <c r="I481" s="10">
        <f t="shared" si="7"/>
        <v>0</v>
      </c>
    </row>
    <row r="482" spans="1:9" ht="27" customHeight="1" x14ac:dyDescent="0.25">
      <c r="A482" s="28" t="s">
        <v>118</v>
      </c>
      <c r="B482" s="28" t="s">
        <v>118</v>
      </c>
      <c r="C482" s="28" t="s">
        <v>118</v>
      </c>
      <c r="D482" s="28" t="s">
        <v>542</v>
      </c>
      <c r="E482" s="28" t="s">
        <v>272</v>
      </c>
      <c r="F482" s="28" t="s">
        <v>543</v>
      </c>
      <c r="G482" s="30">
        <v>140000</v>
      </c>
      <c r="H482" s="30">
        <v>88214.71</v>
      </c>
      <c r="I482" s="10">
        <f t="shared" si="7"/>
        <v>0.63010507142857153</v>
      </c>
    </row>
    <row r="483" spans="1:9" ht="14.25" customHeight="1" x14ac:dyDescent="0.25">
      <c r="A483" s="28" t="s">
        <v>118</v>
      </c>
      <c r="B483" s="28" t="s">
        <v>118</v>
      </c>
      <c r="C483" s="28" t="s">
        <v>118</v>
      </c>
      <c r="D483" s="28" t="s">
        <v>544</v>
      </c>
      <c r="E483" s="28" t="s">
        <v>272</v>
      </c>
      <c r="F483" s="28" t="s">
        <v>545</v>
      </c>
      <c r="G483" s="30">
        <v>25000</v>
      </c>
      <c r="H483" s="30">
        <v>20410.43</v>
      </c>
      <c r="I483" s="10">
        <f t="shared" si="7"/>
        <v>0.81641720000000007</v>
      </c>
    </row>
    <row r="484" spans="1:9" ht="27" customHeight="1" x14ac:dyDescent="0.25">
      <c r="A484" s="28" t="s">
        <v>118</v>
      </c>
      <c r="B484" s="28" t="s">
        <v>118</v>
      </c>
      <c r="C484" s="28" t="s">
        <v>118</v>
      </c>
      <c r="D484" s="28" t="s">
        <v>588</v>
      </c>
      <c r="E484" s="28" t="s">
        <v>272</v>
      </c>
      <c r="F484" s="28" t="s">
        <v>589</v>
      </c>
      <c r="G484" s="30">
        <v>300</v>
      </c>
      <c r="H484" s="30">
        <v>50</v>
      </c>
      <c r="I484" s="10">
        <f t="shared" si="7"/>
        <v>0.16666666666666666</v>
      </c>
    </row>
    <row r="485" spans="1:9" ht="27" customHeight="1" x14ac:dyDescent="0.25">
      <c r="A485" s="28" t="s">
        <v>118</v>
      </c>
      <c r="B485" s="28" t="s">
        <v>118</v>
      </c>
      <c r="C485" s="28" t="s">
        <v>118</v>
      </c>
      <c r="D485" s="28" t="s">
        <v>518</v>
      </c>
      <c r="E485" s="28" t="s">
        <v>272</v>
      </c>
      <c r="F485" s="28" t="s">
        <v>519</v>
      </c>
      <c r="G485" s="30">
        <v>41000</v>
      </c>
      <c r="H485" s="30">
        <v>37203.46</v>
      </c>
      <c r="I485" s="10">
        <f t="shared" si="7"/>
        <v>0.90740146341463412</v>
      </c>
    </row>
    <row r="486" spans="1:9" ht="14.25" customHeight="1" x14ac:dyDescent="0.25">
      <c r="A486" s="28" t="s">
        <v>118</v>
      </c>
      <c r="B486" s="28" t="s">
        <v>118</v>
      </c>
      <c r="C486" s="28" t="s">
        <v>118</v>
      </c>
      <c r="D486" s="28" t="s">
        <v>568</v>
      </c>
      <c r="E486" s="28" t="s">
        <v>272</v>
      </c>
      <c r="F486" s="28" t="s">
        <v>569</v>
      </c>
      <c r="G486" s="30">
        <v>5000</v>
      </c>
      <c r="H486" s="30">
        <v>1593.83</v>
      </c>
      <c r="I486" s="10">
        <f t="shared" si="7"/>
        <v>0.31876599999999999</v>
      </c>
    </row>
    <row r="487" spans="1:9" ht="14.25" customHeight="1" x14ac:dyDescent="0.25">
      <c r="A487" s="28" t="s">
        <v>118</v>
      </c>
      <c r="B487" s="28" t="s">
        <v>118</v>
      </c>
      <c r="C487" s="28" t="s">
        <v>118</v>
      </c>
      <c r="D487" s="28" t="s">
        <v>590</v>
      </c>
      <c r="E487" s="28" t="s">
        <v>272</v>
      </c>
      <c r="F487" s="28" t="s">
        <v>591</v>
      </c>
      <c r="G487" s="30">
        <v>500</v>
      </c>
      <c r="H487" s="30">
        <v>20.059999999999999</v>
      </c>
      <c r="I487" s="10">
        <f t="shared" si="7"/>
        <v>4.0119999999999996E-2</v>
      </c>
    </row>
    <row r="488" spans="1:9" ht="27" customHeight="1" x14ac:dyDescent="0.25">
      <c r="A488" s="28" t="s">
        <v>118</v>
      </c>
      <c r="B488" s="28" t="s">
        <v>118</v>
      </c>
      <c r="C488" s="28" t="s">
        <v>118</v>
      </c>
      <c r="D488" s="28" t="s">
        <v>534</v>
      </c>
      <c r="E488" s="28" t="s">
        <v>272</v>
      </c>
      <c r="F488" s="28" t="s">
        <v>535</v>
      </c>
      <c r="G488" s="30">
        <v>3000</v>
      </c>
      <c r="H488" s="30">
        <v>1780.3</v>
      </c>
      <c r="I488" s="10">
        <f t="shared" si="7"/>
        <v>0.59343333333333337</v>
      </c>
    </row>
    <row r="489" spans="1:9" ht="27" customHeight="1" x14ac:dyDescent="0.25">
      <c r="A489" s="28" t="s">
        <v>118</v>
      </c>
      <c r="B489" s="28" t="s">
        <v>118</v>
      </c>
      <c r="C489" s="28" t="s">
        <v>118</v>
      </c>
      <c r="D489" s="28" t="s">
        <v>570</v>
      </c>
      <c r="E489" s="28" t="s">
        <v>272</v>
      </c>
      <c r="F489" s="28" t="s">
        <v>571</v>
      </c>
      <c r="G489" s="30">
        <v>1940.13</v>
      </c>
      <c r="H489" s="30">
        <v>1455.1</v>
      </c>
      <c r="I489" s="10">
        <f t="shared" si="7"/>
        <v>0.75000128857344606</v>
      </c>
    </row>
    <row r="490" spans="1:9" ht="14.25" customHeight="1" x14ac:dyDescent="0.25">
      <c r="A490" s="28" t="s">
        <v>118</v>
      </c>
      <c r="B490" s="28" t="s">
        <v>118</v>
      </c>
      <c r="C490" s="28" t="s">
        <v>118</v>
      </c>
      <c r="D490" s="28" t="s">
        <v>572</v>
      </c>
      <c r="E490" s="28" t="s">
        <v>272</v>
      </c>
      <c r="F490" s="28" t="s">
        <v>573</v>
      </c>
      <c r="G490" s="30">
        <v>300</v>
      </c>
      <c r="H490" s="30">
        <v>0</v>
      </c>
      <c r="I490" s="10">
        <f t="shared" si="7"/>
        <v>0</v>
      </c>
    </row>
    <row r="491" spans="1:9" ht="14.25" customHeight="1" x14ac:dyDescent="0.25">
      <c r="A491" s="28" t="s">
        <v>118</v>
      </c>
      <c r="B491" s="28" t="s">
        <v>118</v>
      </c>
      <c r="C491" s="28" t="s">
        <v>118</v>
      </c>
      <c r="D491" s="28" t="s">
        <v>574</v>
      </c>
      <c r="E491" s="28" t="s">
        <v>272</v>
      </c>
      <c r="F491" s="28" t="s">
        <v>575</v>
      </c>
      <c r="G491" s="30">
        <v>1860</v>
      </c>
      <c r="H491" s="30">
        <v>0</v>
      </c>
      <c r="I491" s="10">
        <f t="shared" si="7"/>
        <v>0</v>
      </c>
    </row>
    <row r="492" spans="1:9" ht="27" customHeight="1" x14ac:dyDescent="0.25">
      <c r="A492" s="7"/>
      <c r="B492" s="7" t="s">
        <v>676</v>
      </c>
      <c r="C492" s="7"/>
      <c r="D492" s="7"/>
      <c r="E492" s="7"/>
      <c r="F492" s="7" t="s">
        <v>677</v>
      </c>
      <c r="G492" s="31">
        <v>150671.75</v>
      </c>
      <c r="H492" s="31">
        <v>81176.72</v>
      </c>
      <c r="I492" s="10">
        <f t="shared" si="7"/>
        <v>0.53876536245181994</v>
      </c>
    </row>
    <row r="493" spans="1:9" ht="14.25" customHeight="1" x14ac:dyDescent="0.25">
      <c r="A493" s="28" t="s">
        <v>118</v>
      </c>
      <c r="B493" s="28" t="s">
        <v>118</v>
      </c>
      <c r="C493" s="28" t="s">
        <v>118</v>
      </c>
      <c r="D493" s="28" t="s">
        <v>580</v>
      </c>
      <c r="E493" s="28" t="s">
        <v>272</v>
      </c>
      <c r="F493" s="28" t="s">
        <v>581</v>
      </c>
      <c r="G493" s="30">
        <v>300</v>
      </c>
      <c r="H493" s="30">
        <v>0</v>
      </c>
      <c r="I493" s="10">
        <f t="shared" si="7"/>
        <v>0</v>
      </c>
    </row>
    <row r="494" spans="1:9" ht="27" customHeight="1" x14ac:dyDescent="0.25">
      <c r="A494" s="28" t="s">
        <v>118</v>
      </c>
      <c r="B494" s="28" t="s">
        <v>118</v>
      </c>
      <c r="C494" s="28" t="s">
        <v>118</v>
      </c>
      <c r="D494" s="28" t="s">
        <v>526</v>
      </c>
      <c r="E494" s="28" t="s">
        <v>272</v>
      </c>
      <c r="F494" s="28" t="s">
        <v>527</v>
      </c>
      <c r="G494" s="30">
        <v>83380</v>
      </c>
      <c r="H494" s="30">
        <v>44213.72</v>
      </c>
      <c r="I494" s="10">
        <f t="shared" si="7"/>
        <v>0.53026769009354757</v>
      </c>
    </row>
    <row r="495" spans="1:9" ht="14.25" customHeight="1" x14ac:dyDescent="0.25">
      <c r="A495" s="28" t="s">
        <v>118</v>
      </c>
      <c r="B495" s="28" t="s">
        <v>118</v>
      </c>
      <c r="C495" s="28" t="s">
        <v>118</v>
      </c>
      <c r="D495" s="28" t="s">
        <v>566</v>
      </c>
      <c r="E495" s="28" t="s">
        <v>272</v>
      </c>
      <c r="F495" s="28" t="s">
        <v>567</v>
      </c>
      <c r="G495" s="30">
        <v>5792.98</v>
      </c>
      <c r="H495" s="30">
        <v>5792.98</v>
      </c>
      <c r="I495" s="10">
        <f t="shared" si="7"/>
        <v>1</v>
      </c>
    </row>
    <row r="496" spans="1:9" ht="27" customHeight="1" x14ac:dyDescent="0.25">
      <c r="A496" s="28" t="s">
        <v>118</v>
      </c>
      <c r="B496" s="28" t="s">
        <v>118</v>
      </c>
      <c r="C496" s="28" t="s">
        <v>118</v>
      </c>
      <c r="D496" s="28" t="s">
        <v>528</v>
      </c>
      <c r="E496" s="28" t="s">
        <v>272</v>
      </c>
      <c r="F496" s="28" t="s">
        <v>529</v>
      </c>
      <c r="G496" s="30">
        <v>15707</v>
      </c>
      <c r="H496" s="30">
        <v>8326.3799999999992</v>
      </c>
      <c r="I496" s="10">
        <f t="shared" si="7"/>
        <v>0.53010632202202834</v>
      </c>
    </row>
    <row r="497" spans="1:9" ht="27" customHeight="1" x14ac:dyDescent="0.25">
      <c r="A497" s="28" t="s">
        <v>118</v>
      </c>
      <c r="B497" s="28" t="s">
        <v>118</v>
      </c>
      <c r="C497" s="28" t="s">
        <v>118</v>
      </c>
      <c r="D497" s="28" t="s">
        <v>530</v>
      </c>
      <c r="E497" s="28" t="s">
        <v>272</v>
      </c>
      <c r="F497" s="28" t="s">
        <v>531</v>
      </c>
      <c r="G497" s="30">
        <v>2043</v>
      </c>
      <c r="H497" s="30">
        <v>1195.99</v>
      </c>
      <c r="I497" s="10">
        <f t="shared" si="7"/>
        <v>0.58540871267743511</v>
      </c>
    </row>
    <row r="498" spans="1:9" ht="14.25" customHeight="1" x14ac:dyDescent="0.25">
      <c r="A498" s="28" t="s">
        <v>118</v>
      </c>
      <c r="B498" s="28" t="s">
        <v>118</v>
      </c>
      <c r="C498" s="28" t="s">
        <v>118</v>
      </c>
      <c r="D498" s="28" t="s">
        <v>532</v>
      </c>
      <c r="E498" s="28" t="s">
        <v>272</v>
      </c>
      <c r="F498" s="28" t="s">
        <v>533</v>
      </c>
      <c r="G498" s="30">
        <v>4000</v>
      </c>
      <c r="H498" s="30">
        <v>589.78</v>
      </c>
      <c r="I498" s="10">
        <f t="shared" si="7"/>
        <v>0.14744499999999999</v>
      </c>
    </row>
    <row r="499" spans="1:9" ht="14.25" customHeight="1" x14ac:dyDescent="0.25">
      <c r="A499" s="28" t="s">
        <v>118</v>
      </c>
      <c r="B499" s="28" t="s">
        <v>118</v>
      </c>
      <c r="C499" s="28" t="s">
        <v>118</v>
      </c>
      <c r="D499" s="28" t="s">
        <v>616</v>
      </c>
      <c r="E499" s="28" t="s">
        <v>272</v>
      </c>
      <c r="F499" s="28" t="s">
        <v>617</v>
      </c>
      <c r="G499" s="30">
        <v>8000</v>
      </c>
      <c r="H499" s="30">
        <v>4987.34</v>
      </c>
      <c r="I499" s="10">
        <f t="shared" si="7"/>
        <v>0.62341750000000007</v>
      </c>
    </row>
    <row r="500" spans="1:9" ht="14.25" customHeight="1" x14ac:dyDescent="0.25">
      <c r="A500" s="28" t="s">
        <v>118</v>
      </c>
      <c r="B500" s="28" t="s">
        <v>118</v>
      </c>
      <c r="C500" s="28" t="s">
        <v>118</v>
      </c>
      <c r="D500" s="28" t="s">
        <v>542</v>
      </c>
      <c r="E500" s="28" t="s">
        <v>272</v>
      </c>
      <c r="F500" s="28" t="s">
        <v>543</v>
      </c>
      <c r="G500" s="30">
        <v>16000</v>
      </c>
      <c r="H500" s="30">
        <v>8891.7999999999993</v>
      </c>
      <c r="I500" s="10">
        <f t="shared" si="7"/>
        <v>0.5557375</v>
      </c>
    </row>
    <row r="501" spans="1:9" ht="14.25" customHeight="1" x14ac:dyDescent="0.25">
      <c r="A501" s="28" t="s">
        <v>118</v>
      </c>
      <c r="B501" s="28" t="s">
        <v>118</v>
      </c>
      <c r="C501" s="28" t="s">
        <v>118</v>
      </c>
      <c r="D501" s="28" t="s">
        <v>544</v>
      </c>
      <c r="E501" s="28" t="s">
        <v>272</v>
      </c>
      <c r="F501" s="28" t="s">
        <v>545</v>
      </c>
      <c r="G501" s="30">
        <v>1000</v>
      </c>
      <c r="H501" s="30">
        <v>615</v>
      </c>
      <c r="I501" s="10">
        <f t="shared" si="7"/>
        <v>0.61499999999999999</v>
      </c>
    </row>
    <row r="502" spans="1:9" ht="14.25" customHeight="1" x14ac:dyDescent="0.25">
      <c r="A502" s="28" t="s">
        <v>118</v>
      </c>
      <c r="B502" s="28" t="s">
        <v>118</v>
      </c>
      <c r="C502" s="28" t="s">
        <v>118</v>
      </c>
      <c r="D502" s="28" t="s">
        <v>588</v>
      </c>
      <c r="E502" s="28" t="s">
        <v>272</v>
      </c>
      <c r="F502" s="28" t="s">
        <v>589</v>
      </c>
      <c r="G502" s="30">
        <v>300</v>
      </c>
      <c r="H502" s="30">
        <v>0</v>
      </c>
      <c r="I502" s="10">
        <f t="shared" si="7"/>
        <v>0</v>
      </c>
    </row>
    <row r="503" spans="1:9" ht="14.25" customHeight="1" x14ac:dyDescent="0.25">
      <c r="A503" s="28" t="s">
        <v>118</v>
      </c>
      <c r="B503" s="28" t="s">
        <v>118</v>
      </c>
      <c r="C503" s="28" t="s">
        <v>118</v>
      </c>
      <c r="D503" s="28" t="s">
        <v>518</v>
      </c>
      <c r="E503" s="28" t="s">
        <v>272</v>
      </c>
      <c r="F503" s="28" t="s">
        <v>519</v>
      </c>
      <c r="G503" s="30">
        <v>8000</v>
      </c>
      <c r="H503" s="30">
        <v>4014.31</v>
      </c>
      <c r="I503" s="10">
        <f t="shared" si="7"/>
        <v>0.50178875000000001</v>
      </c>
    </row>
    <row r="504" spans="1:9" ht="14.25" customHeight="1" x14ac:dyDescent="0.25">
      <c r="A504" s="28" t="s">
        <v>118</v>
      </c>
      <c r="B504" s="28" t="s">
        <v>118</v>
      </c>
      <c r="C504" s="28" t="s">
        <v>118</v>
      </c>
      <c r="D504" s="28" t="s">
        <v>568</v>
      </c>
      <c r="E504" s="28" t="s">
        <v>272</v>
      </c>
      <c r="F504" s="28" t="s">
        <v>569</v>
      </c>
      <c r="G504" s="30">
        <v>500</v>
      </c>
      <c r="H504" s="30">
        <v>132.84</v>
      </c>
      <c r="I504" s="10">
        <f t="shared" si="7"/>
        <v>0.26568000000000003</v>
      </c>
    </row>
    <row r="505" spans="1:9" ht="14.25" customHeight="1" x14ac:dyDescent="0.25">
      <c r="A505" s="28" t="s">
        <v>118</v>
      </c>
      <c r="B505" s="28" t="s">
        <v>118</v>
      </c>
      <c r="C505" s="28" t="s">
        <v>118</v>
      </c>
      <c r="D505" s="28" t="s">
        <v>590</v>
      </c>
      <c r="E505" s="28" t="s">
        <v>272</v>
      </c>
      <c r="F505" s="28" t="s">
        <v>591</v>
      </c>
      <c r="G505" s="30">
        <v>300</v>
      </c>
      <c r="H505" s="30">
        <v>0</v>
      </c>
      <c r="I505" s="10">
        <f t="shared" si="7"/>
        <v>0</v>
      </c>
    </row>
    <row r="506" spans="1:9" ht="27" customHeight="1" x14ac:dyDescent="0.25">
      <c r="A506" s="28" t="s">
        <v>118</v>
      </c>
      <c r="B506" s="28" t="s">
        <v>118</v>
      </c>
      <c r="C506" s="28" t="s">
        <v>118</v>
      </c>
      <c r="D506" s="28" t="s">
        <v>570</v>
      </c>
      <c r="E506" s="28" t="s">
        <v>272</v>
      </c>
      <c r="F506" s="28" t="s">
        <v>571</v>
      </c>
      <c r="G506" s="30">
        <v>3048.77</v>
      </c>
      <c r="H506" s="30">
        <v>2286.58</v>
      </c>
      <c r="I506" s="10">
        <f t="shared" si="7"/>
        <v>0.75000082000282076</v>
      </c>
    </row>
    <row r="507" spans="1:9" ht="27" customHeight="1" x14ac:dyDescent="0.25">
      <c r="A507" s="28" t="s">
        <v>118</v>
      </c>
      <c r="B507" s="28" t="s">
        <v>118</v>
      </c>
      <c r="C507" s="28" t="s">
        <v>118</v>
      </c>
      <c r="D507" s="28" t="s">
        <v>572</v>
      </c>
      <c r="E507" s="28" t="s">
        <v>272</v>
      </c>
      <c r="F507" s="28" t="s">
        <v>573</v>
      </c>
      <c r="G507" s="30">
        <v>300</v>
      </c>
      <c r="H507" s="30">
        <v>130</v>
      </c>
      <c r="I507" s="10">
        <f t="shared" si="7"/>
        <v>0.43333333333333335</v>
      </c>
    </row>
    <row r="508" spans="1:9" ht="14.25" customHeight="1" x14ac:dyDescent="0.25">
      <c r="A508" s="28" t="s">
        <v>118</v>
      </c>
      <c r="B508" s="28" t="s">
        <v>118</v>
      </c>
      <c r="C508" s="28" t="s">
        <v>118</v>
      </c>
      <c r="D508" s="28" t="s">
        <v>574</v>
      </c>
      <c r="E508" s="28" t="s">
        <v>272</v>
      </c>
      <c r="F508" s="28" t="s">
        <v>575</v>
      </c>
      <c r="G508" s="30">
        <v>2000</v>
      </c>
      <c r="H508" s="30">
        <v>0</v>
      </c>
      <c r="I508" s="10">
        <f t="shared" si="7"/>
        <v>0</v>
      </c>
    </row>
    <row r="509" spans="1:9" ht="27" customHeight="1" x14ac:dyDescent="0.25">
      <c r="A509" s="7"/>
      <c r="B509" s="7" t="s">
        <v>511</v>
      </c>
      <c r="C509" s="7"/>
      <c r="D509" s="7"/>
      <c r="E509" s="7"/>
      <c r="F509" s="7" t="s">
        <v>275</v>
      </c>
      <c r="G509" s="31">
        <v>211894</v>
      </c>
      <c r="H509" s="31">
        <v>45281.74</v>
      </c>
      <c r="I509" s="10">
        <f t="shared" si="7"/>
        <v>0.21369996318914172</v>
      </c>
    </row>
    <row r="510" spans="1:9" ht="14.25" customHeight="1" x14ac:dyDescent="0.25">
      <c r="A510" s="28" t="s">
        <v>118</v>
      </c>
      <c r="B510" s="28" t="s">
        <v>118</v>
      </c>
      <c r="C510" s="28" t="s">
        <v>118</v>
      </c>
      <c r="D510" s="28" t="s">
        <v>528</v>
      </c>
      <c r="E510" s="28" t="s">
        <v>272</v>
      </c>
      <c r="F510" s="28" t="s">
        <v>529</v>
      </c>
      <c r="G510" s="30">
        <v>2100</v>
      </c>
      <c r="H510" s="30">
        <v>0</v>
      </c>
      <c r="I510" s="10">
        <f t="shared" si="7"/>
        <v>0</v>
      </c>
    </row>
    <row r="511" spans="1:9" ht="14.25" customHeight="1" x14ac:dyDescent="0.25">
      <c r="A511" s="28" t="s">
        <v>118</v>
      </c>
      <c r="B511" s="28" t="s">
        <v>118</v>
      </c>
      <c r="C511" s="28" t="s">
        <v>118</v>
      </c>
      <c r="D511" s="28" t="s">
        <v>530</v>
      </c>
      <c r="E511" s="28" t="s">
        <v>272</v>
      </c>
      <c r="F511" s="28" t="s">
        <v>531</v>
      </c>
      <c r="G511" s="30">
        <v>294</v>
      </c>
      <c r="H511" s="30">
        <v>0</v>
      </c>
      <c r="I511" s="10">
        <f t="shared" si="7"/>
        <v>0</v>
      </c>
    </row>
    <row r="512" spans="1:9" ht="14.25" customHeight="1" x14ac:dyDescent="0.25">
      <c r="A512" s="28" t="s">
        <v>118</v>
      </c>
      <c r="B512" s="28" t="s">
        <v>118</v>
      </c>
      <c r="C512" s="28" t="s">
        <v>118</v>
      </c>
      <c r="D512" s="28" t="s">
        <v>584</v>
      </c>
      <c r="E512" s="28" t="s">
        <v>272</v>
      </c>
      <c r="F512" s="28" t="s">
        <v>585</v>
      </c>
      <c r="G512" s="30">
        <v>36000</v>
      </c>
      <c r="H512" s="30">
        <v>0</v>
      </c>
      <c r="I512" s="10">
        <f t="shared" si="7"/>
        <v>0</v>
      </c>
    </row>
    <row r="513" spans="1:9" ht="27" customHeight="1" x14ac:dyDescent="0.25">
      <c r="A513" s="28" t="s">
        <v>118</v>
      </c>
      <c r="B513" s="28" t="s">
        <v>118</v>
      </c>
      <c r="C513" s="28" t="s">
        <v>118</v>
      </c>
      <c r="D513" s="28" t="s">
        <v>586</v>
      </c>
      <c r="E513" s="28" t="s">
        <v>272</v>
      </c>
      <c r="F513" s="28" t="s">
        <v>587</v>
      </c>
      <c r="G513" s="30">
        <v>27000</v>
      </c>
      <c r="H513" s="30">
        <v>1948.48</v>
      </c>
      <c r="I513" s="10">
        <f t="shared" si="7"/>
        <v>7.2165925925925925E-2</v>
      </c>
    </row>
    <row r="514" spans="1:9" ht="14.25" customHeight="1" x14ac:dyDescent="0.25">
      <c r="A514" s="28" t="s">
        <v>118</v>
      </c>
      <c r="B514" s="28" t="s">
        <v>118</v>
      </c>
      <c r="C514" s="28" t="s">
        <v>118</v>
      </c>
      <c r="D514" s="28" t="s">
        <v>532</v>
      </c>
      <c r="E514" s="28" t="s">
        <v>272</v>
      </c>
      <c r="F514" s="28" t="s">
        <v>533</v>
      </c>
      <c r="G514" s="30">
        <v>25000</v>
      </c>
      <c r="H514" s="30">
        <v>6375.38</v>
      </c>
      <c r="I514" s="10">
        <f t="shared" ref="I514:I540" si="8">IF($G514=0,0,$H514/$G514)</f>
        <v>0.2550152</v>
      </c>
    </row>
    <row r="515" spans="1:9" ht="27" customHeight="1" x14ac:dyDescent="0.25">
      <c r="A515" s="28" t="s">
        <v>118</v>
      </c>
      <c r="B515" s="28" t="s">
        <v>118</v>
      </c>
      <c r="C515" s="28" t="s">
        <v>118</v>
      </c>
      <c r="D515" s="28" t="s">
        <v>578</v>
      </c>
      <c r="E515" s="28" t="s">
        <v>272</v>
      </c>
      <c r="F515" s="28" t="s">
        <v>579</v>
      </c>
      <c r="G515" s="30">
        <v>21000</v>
      </c>
      <c r="H515" s="30">
        <v>1639.94</v>
      </c>
      <c r="I515" s="10">
        <f t="shared" si="8"/>
        <v>7.8092380952380955E-2</v>
      </c>
    </row>
    <row r="516" spans="1:9" ht="14.25" customHeight="1" x14ac:dyDescent="0.25">
      <c r="A516" s="28" t="s">
        <v>118</v>
      </c>
      <c r="B516" s="28" t="s">
        <v>118</v>
      </c>
      <c r="C516" s="28" t="s">
        <v>118</v>
      </c>
      <c r="D516" s="28" t="s">
        <v>518</v>
      </c>
      <c r="E516" s="28" t="s">
        <v>272</v>
      </c>
      <c r="F516" s="28" t="s">
        <v>519</v>
      </c>
      <c r="G516" s="30">
        <v>100000</v>
      </c>
      <c r="H516" s="30">
        <v>35317.94</v>
      </c>
      <c r="I516" s="10">
        <f t="shared" si="8"/>
        <v>0.35317940000000003</v>
      </c>
    </row>
    <row r="517" spans="1:9" ht="14.25" customHeight="1" x14ac:dyDescent="0.25">
      <c r="A517" s="28" t="s">
        <v>118</v>
      </c>
      <c r="B517" s="28" t="s">
        <v>118</v>
      </c>
      <c r="C517" s="28" t="s">
        <v>118</v>
      </c>
      <c r="D517" s="28" t="s">
        <v>574</v>
      </c>
      <c r="E517" s="28" t="s">
        <v>272</v>
      </c>
      <c r="F517" s="28" t="s">
        <v>575</v>
      </c>
      <c r="G517" s="30">
        <v>500</v>
      </c>
      <c r="H517" s="30">
        <v>0</v>
      </c>
      <c r="I517" s="10">
        <f t="shared" si="8"/>
        <v>0</v>
      </c>
    </row>
    <row r="518" spans="1:9" ht="27" customHeight="1" x14ac:dyDescent="0.25">
      <c r="A518" s="3" t="s">
        <v>678</v>
      </c>
      <c r="B518" s="3"/>
      <c r="C518" s="3"/>
      <c r="D518" s="3"/>
      <c r="E518" s="3"/>
      <c r="F518" s="3" t="s">
        <v>679</v>
      </c>
      <c r="G518" s="27">
        <v>1500</v>
      </c>
      <c r="H518" s="27">
        <v>650.62</v>
      </c>
      <c r="I518" s="5">
        <f t="shared" si="8"/>
        <v>0.43374666666666667</v>
      </c>
    </row>
    <row r="519" spans="1:9" ht="27" customHeight="1" x14ac:dyDescent="0.25">
      <c r="A519" s="7"/>
      <c r="B519" s="7" t="s">
        <v>680</v>
      </c>
      <c r="C519" s="7"/>
      <c r="D519" s="7"/>
      <c r="E519" s="7"/>
      <c r="F519" s="7" t="s">
        <v>681</v>
      </c>
      <c r="G519" s="31">
        <v>1500</v>
      </c>
      <c r="H519" s="31">
        <v>650.62</v>
      </c>
      <c r="I519" s="10">
        <f t="shared" si="8"/>
        <v>0.43374666666666667</v>
      </c>
    </row>
    <row r="520" spans="1:9" ht="14.25" customHeight="1" x14ac:dyDescent="0.25">
      <c r="A520" s="28" t="s">
        <v>118</v>
      </c>
      <c r="B520" s="28" t="s">
        <v>118</v>
      </c>
      <c r="C520" s="28" t="s">
        <v>118</v>
      </c>
      <c r="D520" s="28" t="s">
        <v>532</v>
      </c>
      <c r="E520" s="28" t="s">
        <v>272</v>
      </c>
      <c r="F520" s="28" t="s">
        <v>533</v>
      </c>
      <c r="G520" s="30">
        <v>500</v>
      </c>
      <c r="H520" s="30">
        <v>109.42</v>
      </c>
      <c r="I520" s="10">
        <f t="shared" si="8"/>
        <v>0.21884000000000001</v>
      </c>
    </row>
    <row r="521" spans="1:9" ht="14.25" customHeight="1" x14ac:dyDescent="0.25">
      <c r="A521" s="28" t="s">
        <v>118</v>
      </c>
      <c r="B521" s="28" t="s">
        <v>118</v>
      </c>
      <c r="C521" s="28" t="s">
        <v>118</v>
      </c>
      <c r="D521" s="28" t="s">
        <v>518</v>
      </c>
      <c r="E521" s="28" t="s">
        <v>272</v>
      </c>
      <c r="F521" s="28" t="s">
        <v>519</v>
      </c>
      <c r="G521" s="30">
        <v>1000</v>
      </c>
      <c r="H521" s="30">
        <v>541.20000000000005</v>
      </c>
      <c r="I521" s="10">
        <f t="shared" si="8"/>
        <v>0.54120000000000001</v>
      </c>
    </row>
    <row r="522" spans="1:9" ht="27" customHeight="1" x14ac:dyDescent="0.25">
      <c r="A522" s="3" t="s">
        <v>512</v>
      </c>
      <c r="B522" s="3"/>
      <c r="C522" s="3"/>
      <c r="D522" s="3"/>
      <c r="E522" s="3"/>
      <c r="F522" s="3" t="s">
        <v>513</v>
      </c>
      <c r="G522" s="27">
        <v>463960.24</v>
      </c>
      <c r="H522" s="27">
        <v>326906.48</v>
      </c>
      <c r="I522" s="5">
        <f t="shared" si="8"/>
        <v>0.7046002045347679</v>
      </c>
    </row>
    <row r="523" spans="1:9" ht="27" customHeight="1" x14ac:dyDescent="0.25">
      <c r="A523" s="7"/>
      <c r="B523" s="7" t="s">
        <v>682</v>
      </c>
      <c r="C523" s="7"/>
      <c r="D523" s="7"/>
      <c r="E523" s="7"/>
      <c r="F523" s="7" t="s">
        <v>683</v>
      </c>
      <c r="G523" s="31">
        <v>65960.240000000005</v>
      </c>
      <c r="H523" s="31">
        <v>35383.14</v>
      </c>
      <c r="I523" s="10">
        <f t="shared" si="8"/>
        <v>0.53643134106243395</v>
      </c>
    </row>
    <row r="524" spans="1:9" ht="27" customHeight="1" x14ac:dyDescent="0.25">
      <c r="A524" s="28" t="s">
        <v>118</v>
      </c>
      <c r="B524" s="28" t="s">
        <v>118</v>
      </c>
      <c r="C524" s="28" t="s">
        <v>118</v>
      </c>
      <c r="D524" s="28" t="s">
        <v>528</v>
      </c>
      <c r="E524" s="28" t="s">
        <v>272</v>
      </c>
      <c r="F524" s="28" t="s">
        <v>529</v>
      </c>
      <c r="G524" s="30">
        <v>3466.24</v>
      </c>
      <c r="H524" s="30">
        <v>619.91999999999996</v>
      </c>
      <c r="I524" s="10">
        <f t="shared" si="8"/>
        <v>0.17884508862629248</v>
      </c>
    </row>
    <row r="525" spans="1:9" ht="14.25" customHeight="1" x14ac:dyDescent="0.25">
      <c r="A525" s="28" t="s">
        <v>118</v>
      </c>
      <c r="B525" s="28" t="s">
        <v>118</v>
      </c>
      <c r="C525" s="28" t="s">
        <v>118</v>
      </c>
      <c r="D525" s="28" t="s">
        <v>530</v>
      </c>
      <c r="E525" s="28" t="s">
        <v>272</v>
      </c>
      <c r="F525" s="28" t="s">
        <v>531</v>
      </c>
      <c r="G525" s="30">
        <v>235</v>
      </c>
      <c r="H525" s="30">
        <v>0</v>
      </c>
      <c r="I525" s="10">
        <f t="shared" si="8"/>
        <v>0</v>
      </c>
    </row>
    <row r="526" spans="1:9" ht="27" customHeight="1" x14ac:dyDescent="0.25">
      <c r="A526" s="28" t="s">
        <v>118</v>
      </c>
      <c r="B526" s="28" t="s">
        <v>118</v>
      </c>
      <c r="C526" s="28" t="s">
        <v>118</v>
      </c>
      <c r="D526" s="28" t="s">
        <v>584</v>
      </c>
      <c r="E526" s="28" t="s">
        <v>272</v>
      </c>
      <c r="F526" s="28" t="s">
        <v>585</v>
      </c>
      <c r="G526" s="30">
        <v>12900</v>
      </c>
      <c r="H526" s="30">
        <v>3600</v>
      </c>
      <c r="I526" s="10">
        <f t="shared" si="8"/>
        <v>0.27906976744186046</v>
      </c>
    </row>
    <row r="527" spans="1:9" ht="27" customHeight="1" x14ac:dyDescent="0.25">
      <c r="A527" s="28" t="s">
        <v>118</v>
      </c>
      <c r="B527" s="28" t="s">
        <v>118</v>
      </c>
      <c r="C527" s="28" t="s">
        <v>118</v>
      </c>
      <c r="D527" s="28" t="s">
        <v>532</v>
      </c>
      <c r="E527" s="28" t="s">
        <v>272</v>
      </c>
      <c r="F527" s="28" t="s">
        <v>533</v>
      </c>
      <c r="G527" s="30">
        <v>9981.84</v>
      </c>
      <c r="H527" s="30">
        <v>3650.68</v>
      </c>
      <c r="I527" s="10">
        <f t="shared" si="8"/>
        <v>0.36573216962002997</v>
      </c>
    </row>
    <row r="528" spans="1:9" ht="14.25" customHeight="1" x14ac:dyDescent="0.25">
      <c r="A528" s="28" t="s">
        <v>118</v>
      </c>
      <c r="B528" s="28" t="s">
        <v>118</v>
      </c>
      <c r="C528" s="28" t="s">
        <v>118</v>
      </c>
      <c r="D528" s="28" t="s">
        <v>542</v>
      </c>
      <c r="E528" s="28" t="s">
        <v>272</v>
      </c>
      <c r="F528" s="28" t="s">
        <v>543</v>
      </c>
      <c r="G528" s="30">
        <v>20000</v>
      </c>
      <c r="H528" s="30">
        <v>18234.73</v>
      </c>
      <c r="I528" s="10">
        <f t="shared" si="8"/>
        <v>0.91173649999999995</v>
      </c>
    </row>
    <row r="529" spans="1:9" ht="27" customHeight="1" x14ac:dyDescent="0.25">
      <c r="A529" s="28" t="s">
        <v>118</v>
      </c>
      <c r="B529" s="28" t="s">
        <v>118</v>
      </c>
      <c r="C529" s="28" t="s">
        <v>118</v>
      </c>
      <c r="D529" s="28" t="s">
        <v>544</v>
      </c>
      <c r="E529" s="28" t="s">
        <v>272</v>
      </c>
      <c r="F529" s="28" t="s">
        <v>545</v>
      </c>
      <c r="G529" s="30">
        <v>7000</v>
      </c>
      <c r="H529" s="30">
        <v>4302.7</v>
      </c>
      <c r="I529" s="10">
        <f t="shared" si="8"/>
        <v>0.61467142857142854</v>
      </c>
    </row>
    <row r="530" spans="1:9" ht="14.25" customHeight="1" x14ac:dyDescent="0.25">
      <c r="A530" s="28" t="s">
        <v>118</v>
      </c>
      <c r="B530" s="28" t="s">
        <v>118</v>
      </c>
      <c r="C530" s="28" t="s">
        <v>118</v>
      </c>
      <c r="D530" s="28" t="s">
        <v>518</v>
      </c>
      <c r="E530" s="28" t="s">
        <v>272</v>
      </c>
      <c r="F530" s="28" t="s">
        <v>519</v>
      </c>
      <c r="G530" s="30">
        <v>12000</v>
      </c>
      <c r="H530" s="30">
        <v>4767.24</v>
      </c>
      <c r="I530" s="10">
        <f t="shared" si="8"/>
        <v>0.39726999999999996</v>
      </c>
    </row>
    <row r="531" spans="1:9" ht="14.25" customHeight="1" x14ac:dyDescent="0.25">
      <c r="A531" s="28" t="s">
        <v>118</v>
      </c>
      <c r="B531" s="28" t="s">
        <v>118</v>
      </c>
      <c r="C531" s="28" t="s">
        <v>118</v>
      </c>
      <c r="D531" s="28" t="s">
        <v>570</v>
      </c>
      <c r="E531" s="28" t="s">
        <v>272</v>
      </c>
      <c r="F531" s="28" t="s">
        <v>571</v>
      </c>
      <c r="G531" s="30">
        <v>277.16000000000003</v>
      </c>
      <c r="H531" s="30">
        <v>207.87</v>
      </c>
      <c r="I531" s="10">
        <f t="shared" si="8"/>
        <v>0.75</v>
      </c>
    </row>
    <row r="532" spans="1:9" ht="14.25" customHeight="1" x14ac:dyDescent="0.25">
      <c r="A532" s="28" t="s">
        <v>118</v>
      </c>
      <c r="B532" s="28" t="s">
        <v>118</v>
      </c>
      <c r="C532" s="28" t="s">
        <v>118</v>
      </c>
      <c r="D532" s="28" t="s">
        <v>574</v>
      </c>
      <c r="E532" s="28" t="s">
        <v>272</v>
      </c>
      <c r="F532" s="28" t="s">
        <v>575</v>
      </c>
      <c r="G532" s="30">
        <v>100</v>
      </c>
      <c r="H532" s="30">
        <v>0</v>
      </c>
      <c r="I532" s="10">
        <f t="shared" si="8"/>
        <v>0</v>
      </c>
    </row>
    <row r="533" spans="1:9" ht="27" customHeight="1" x14ac:dyDescent="0.25">
      <c r="A533" s="7"/>
      <c r="B533" s="7" t="s">
        <v>684</v>
      </c>
      <c r="C533" s="7"/>
      <c r="D533" s="7"/>
      <c r="E533" s="7"/>
      <c r="F533" s="7" t="s">
        <v>685</v>
      </c>
      <c r="G533" s="31">
        <v>350000</v>
      </c>
      <c r="H533" s="31">
        <v>270000</v>
      </c>
      <c r="I533" s="10">
        <f t="shared" si="8"/>
        <v>0.77142857142857146</v>
      </c>
    </row>
    <row r="534" spans="1:9" ht="27" customHeight="1" x14ac:dyDescent="0.25">
      <c r="A534" s="28" t="s">
        <v>118</v>
      </c>
      <c r="B534" s="28" t="s">
        <v>118</v>
      </c>
      <c r="C534" s="28" t="s">
        <v>118</v>
      </c>
      <c r="D534" s="28" t="s">
        <v>686</v>
      </c>
      <c r="E534" s="28" t="s">
        <v>272</v>
      </c>
      <c r="F534" s="28" t="s">
        <v>687</v>
      </c>
      <c r="G534" s="30">
        <v>350000</v>
      </c>
      <c r="H534" s="30">
        <v>270000</v>
      </c>
      <c r="I534" s="10">
        <f t="shared" si="8"/>
        <v>0.77142857142857146</v>
      </c>
    </row>
    <row r="535" spans="1:9" ht="27" customHeight="1" x14ac:dyDescent="0.25">
      <c r="A535" s="7"/>
      <c r="B535" s="7" t="s">
        <v>514</v>
      </c>
      <c r="C535" s="7"/>
      <c r="D535" s="7"/>
      <c r="E535" s="7"/>
      <c r="F535" s="7" t="s">
        <v>275</v>
      </c>
      <c r="G535" s="31">
        <v>48000</v>
      </c>
      <c r="H535" s="31">
        <v>21523.34</v>
      </c>
      <c r="I535" s="10">
        <f t="shared" si="8"/>
        <v>0.44840291666666665</v>
      </c>
    </row>
    <row r="536" spans="1:9" ht="14.25" customHeight="1" x14ac:dyDescent="0.25">
      <c r="A536" s="28" t="s">
        <v>118</v>
      </c>
      <c r="B536" s="28" t="s">
        <v>118</v>
      </c>
      <c r="C536" s="28" t="s">
        <v>118</v>
      </c>
      <c r="D536" s="28" t="s">
        <v>532</v>
      </c>
      <c r="E536" s="28" t="s">
        <v>272</v>
      </c>
      <c r="F536" s="28" t="s">
        <v>533</v>
      </c>
      <c r="G536" s="30">
        <v>10000</v>
      </c>
      <c r="H536" s="30">
        <v>5562.3</v>
      </c>
      <c r="I536" s="10">
        <f t="shared" si="8"/>
        <v>0.55623</v>
      </c>
    </row>
    <row r="537" spans="1:9" ht="27" customHeight="1" x14ac:dyDescent="0.25">
      <c r="A537" s="28" t="s">
        <v>118</v>
      </c>
      <c r="B537" s="28" t="s">
        <v>118</v>
      </c>
      <c r="C537" s="28" t="s">
        <v>118</v>
      </c>
      <c r="D537" s="28" t="s">
        <v>542</v>
      </c>
      <c r="E537" s="28" t="s">
        <v>272</v>
      </c>
      <c r="F537" s="28" t="s">
        <v>543</v>
      </c>
      <c r="G537" s="30">
        <v>3000</v>
      </c>
      <c r="H537" s="30">
        <v>1482.86</v>
      </c>
      <c r="I537" s="10">
        <f t="shared" si="8"/>
        <v>0.49428666666666665</v>
      </c>
    </row>
    <row r="538" spans="1:9" ht="14.25" customHeight="1" x14ac:dyDescent="0.25">
      <c r="A538" s="28" t="s">
        <v>118</v>
      </c>
      <c r="B538" s="28" t="s">
        <v>118</v>
      </c>
      <c r="C538" s="28" t="s">
        <v>118</v>
      </c>
      <c r="D538" s="28" t="s">
        <v>544</v>
      </c>
      <c r="E538" s="28" t="s">
        <v>272</v>
      </c>
      <c r="F538" s="28" t="s">
        <v>545</v>
      </c>
      <c r="G538" s="30">
        <v>15000</v>
      </c>
      <c r="H538" s="30">
        <v>1359.72</v>
      </c>
      <c r="I538" s="10">
        <f t="shared" si="8"/>
        <v>9.0648000000000006E-2</v>
      </c>
    </row>
    <row r="539" spans="1:9" ht="14.25" customHeight="1" x14ac:dyDescent="0.25">
      <c r="A539" s="28" t="s">
        <v>118</v>
      </c>
      <c r="B539" s="28" t="s">
        <v>118</v>
      </c>
      <c r="C539" s="28" t="s">
        <v>118</v>
      </c>
      <c r="D539" s="28" t="s">
        <v>518</v>
      </c>
      <c r="E539" s="28" t="s">
        <v>272</v>
      </c>
      <c r="F539" s="28" t="s">
        <v>519</v>
      </c>
      <c r="G539" s="30">
        <v>20000</v>
      </c>
      <c r="H539" s="30">
        <v>13118.46</v>
      </c>
      <c r="I539" s="10">
        <f t="shared" si="8"/>
        <v>0.65592299999999992</v>
      </c>
    </row>
    <row r="540" spans="1:9" ht="27" customHeight="1" x14ac:dyDescent="0.25">
      <c r="A540" s="3"/>
      <c r="B540" s="3"/>
      <c r="C540" s="3"/>
      <c r="D540" s="3"/>
      <c r="E540" s="3"/>
      <c r="F540" s="3" t="s">
        <v>515</v>
      </c>
      <c r="G540" s="27">
        <v>29056829.809999999</v>
      </c>
      <c r="H540" s="27">
        <v>14880816.1</v>
      </c>
      <c r="I540" s="5">
        <f t="shared" si="8"/>
        <v>0.51212799872884684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2"/>
  <sheetViews>
    <sheetView view="pageBreakPreview" zoomScale="60" zoomScaleNormal="100" workbookViewId="0">
      <pane xSplit="1" ySplit="1" topLeftCell="B5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2" width="14.28515625" customWidth="1"/>
    <col min="3" max="3" width="14.28515625" hidden="1" customWidth="1"/>
    <col min="4" max="5" width="14.28515625" customWidth="1"/>
    <col min="6" max="6" width="57.140625" customWidth="1"/>
    <col min="7" max="9" width="14.28515625" customWidth="1"/>
  </cols>
  <sheetData>
    <row r="1" spans="1:9" ht="22.5" x14ac:dyDescent="0.25">
      <c r="A1" s="1" t="s">
        <v>259</v>
      </c>
      <c r="B1" s="1" t="s">
        <v>260</v>
      </c>
      <c r="C1" s="1" t="s">
        <v>261</v>
      </c>
      <c r="D1" s="1" t="s">
        <v>262</v>
      </c>
      <c r="E1" s="1" t="s">
        <v>263</v>
      </c>
      <c r="F1" s="1" t="s">
        <v>264</v>
      </c>
      <c r="G1" s="1" t="s">
        <v>265</v>
      </c>
      <c r="H1" s="1" t="s">
        <v>217</v>
      </c>
      <c r="I1" s="1" t="s">
        <v>266</v>
      </c>
    </row>
    <row r="2" spans="1:9" ht="27" customHeight="1" x14ac:dyDescent="0.25">
      <c r="A2" s="3" t="s">
        <v>267</v>
      </c>
      <c r="B2" s="3"/>
      <c r="C2" s="3"/>
      <c r="D2" s="3"/>
      <c r="E2" s="3"/>
      <c r="F2" s="3" t="s">
        <v>268</v>
      </c>
      <c r="G2" s="27">
        <v>2530750</v>
      </c>
      <c r="H2" s="27">
        <v>30750</v>
      </c>
      <c r="I2" s="5">
        <f t="shared" ref="I2:I42" si="0">IF($G2=0,0,$H2/$G2)</f>
        <v>1.2150548256445718E-2</v>
      </c>
    </row>
    <row r="3" spans="1:9" ht="27" customHeight="1" x14ac:dyDescent="0.25">
      <c r="A3" s="7"/>
      <c r="B3" s="7" t="s">
        <v>269</v>
      </c>
      <c r="C3" s="7"/>
      <c r="D3" s="7"/>
      <c r="E3" s="7"/>
      <c r="F3" s="7" t="s">
        <v>270</v>
      </c>
      <c r="G3" s="31">
        <v>2530750</v>
      </c>
      <c r="H3" s="31">
        <v>30750</v>
      </c>
      <c r="I3" s="10">
        <f t="shared" si="0"/>
        <v>1.2150548256445718E-2</v>
      </c>
    </row>
    <row r="4" spans="1:9" ht="27" customHeight="1" x14ac:dyDescent="0.25">
      <c r="A4" s="28" t="s">
        <v>118</v>
      </c>
      <c r="B4" s="28" t="s">
        <v>118</v>
      </c>
      <c r="C4" s="28" t="s">
        <v>118</v>
      </c>
      <c r="D4" s="28" t="s">
        <v>524</v>
      </c>
      <c r="E4" s="28" t="s">
        <v>272</v>
      </c>
      <c r="F4" s="28" t="s">
        <v>525</v>
      </c>
      <c r="G4" s="30">
        <v>2530750</v>
      </c>
      <c r="H4" s="30">
        <v>30750</v>
      </c>
      <c r="I4" s="10">
        <f t="shared" si="0"/>
        <v>1.2150548256445718E-2</v>
      </c>
    </row>
    <row r="5" spans="1:9" ht="27" customHeight="1" x14ac:dyDescent="0.25">
      <c r="A5" s="3" t="s">
        <v>298</v>
      </c>
      <c r="B5" s="3"/>
      <c r="C5" s="3"/>
      <c r="D5" s="3"/>
      <c r="E5" s="3"/>
      <c r="F5" s="3" t="s">
        <v>299</v>
      </c>
      <c r="G5" s="27">
        <v>3418500</v>
      </c>
      <c r="H5" s="27">
        <v>363838.43</v>
      </c>
      <c r="I5" s="5">
        <f t="shared" si="0"/>
        <v>0.10643218663156355</v>
      </c>
    </row>
    <row r="6" spans="1:9" ht="14.25" customHeight="1" x14ac:dyDescent="0.25">
      <c r="A6" s="7"/>
      <c r="B6" s="7" t="s">
        <v>536</v>
      </c>
      <c r="C6" s="7"/>
      <c r="D6" s="7"/>
      <c r="E6" s="7"/>
      <c r="F6" s="7" t="s">
        <v>537</v>
      </c>
      <c r="G6" s="31">
        <v>90000</v>
      </c>
      <c r="H6" s="31">
        <v>0</v>
      </c>
      <c r="I6" s="10">
        <f t="shared" si="0"/>
        <v>0</v>
      </c>
    </row>
    <row r="7" spans="1:9" ht="14.25" customHeight="1" x14ac:dyDescent="0.25">
      <c r="A7" s="28" t="s">
        <v>118</v>
      </c>
      <c r="B7" s="28" t="s">
        <v>118</v>
      </c>
      <c r="C7" s="28" t="s">
        <v>118</v>
      </c>
      <c r="D7" s="28" t="s">
        <v>524</v>
      </c>
      <c r="E7" s="28" t="s">
        <v>272</v>
      </c>
      <c r="F7" s="28" t="s">
        <v>525</v>
      </c>
      <c r="G7" s="30">
        <v>90000</v>
      </c>
      <c r="H7" s="30">
        <v>0</v>
      </c>
      <c r="I7" s="10">
        <f t="shared" si="0"/>
        <v>0</v>
      </c>
    </row>
    <row r="8" spans="1:9" ht="14.25" customHeight="1" x14ac:dyDescent="0.25">
      <c r="A8" s="7"/>
      <c r="B8" s="7" t="s">
        <v>538</v>
      </c>
      <c r="C8" s="7"/>
      <c r="D8" s="7"/>
      <c r="E8" s="7"/>
      <c r="F8" s="7" t="s">
        <v>539</v>
      </c>
      <c r="G8" s="31">
        <v>1213000</v>
      </c>
      <c r="H8" s="31">
        <v>0</v>
      </c>
      <c r="I8" s="10">
        <f t="shared" si="0"/>
        <v>0</v>
      </c>
    </row>
    <row r="9" spans="1:9" ht="39.950000000000003" customHeight="1" x14ac:dyDescent="0.25">
      <c r="A9" s="28" t="s">
        <v>118</v>
      </c>
      <c r="B9" s="28" t="s">
        <v>118</v>
      </c>
      <c r="C9" s="28" t="s">
        <v>118</v>
      </c>
      <c r="D9" s="28" t="s">
        <v>312</v>
      </c>
      <c r="E9" s="28" t="s">
        <v>272</v>
      </c>
      <c r="F9" s="28" t="s">
        <v>540</v>
      </c>
      <c r="G9" s="30">
        <v>1213000</v>
      </c>
      <c r="H9" s="30">
        <v>0</v>
      </c>
      <c r="I9" s="10">
        <f t="shared" si="0"/>
        <v>0</v>
      </c>
    </row>
    <row r="10" spans="1:9" ht="27" customHeight="1" x14ac:dyDescent="0.25">
      <c r="A10" s="7"/>
      <c r="B10" s="7" t="s">
        <v>304</v>
      </c>
      <c r="C10" s="7"/>
      <c r="D10" s="7"/>
      <c r="E10" s="7"/>
      <c r="F10" s="7" t="s">
        <v>305</v>
      </c>
      <c r="G10" s="31">
        <v>2115500</v>
      </c>
      <c r="H10" s="31">
        <v>363838.43</v>
      </c>
      <c r="I10" s="10">
        <f t="shared" si="0"/>
        <v>0.171986967619948</v>
      </c>
    </row>
    <row r="11" spans="1:9" ht="27" customHeight="1" x14ac:dyDescent="0.25">
      <c r="A11" s="28" t="s">
        <v>118</v>
      </c>
      <c r="B11" s="28" t="s">
        <v>118</v>
      </c>
      <c r="C11" s="28" t="s">
        <v>118</v>
      </c>
      <c r="D11" s="28" t="s">
        <v>524</v>
      </c>
      <c r="E11" s="28" t="s">
        <v>272</v>
      </c>
      <c r="F11" s="28" t="s">
        <v>525</v>
      </c>
      <c r="G11" s="30">
        <v>2115500</v>
      </c>
      <c r="H11" s="30">
        <v>363838.43</v>
      </c>
      <c r="I11" s="10">
        <f t="shared" si="0"/>
        <v>0.171986967619948</v>
      </c>
    </row>
    <row r="12" spans="1:9" ht="27" customHeight="1" x14ac:dyDescent="0.25">
      <c r="A12" s="3" t="s">
        <v>312</v>
      </c>
      <c r="B12" s="3"/>
      <c r="C12" s="3"/>
      <c r="D12" s="3"/>
      <c r="E12" s="3"/>
      <c r="F12" s="3" t="s">
        <v>313</v>
      </c>
      <c r="G12" s="27">
        <v>375969</v>
      </c>
      <c r="H12" s="27">
        <v>99744</v>
      </c>
      <c r="I12" s="5">
        <f t="shared" si="0"/>
        <v>0.26529846875673263</v>
      </c>
    </row>
    <row r="13" spans="1:9" ht="27" customHeight="1" x14ac:dyDescent="0.25">
      <c r="A13" s="7"/>
      <c r="B13" s="7" t="s">
        <v>314</v>
      </c>
      <c r="C13" s="7"/>
      <c r="D13" s="7"/>
      <c r="E13" s="7"/>
      <c r="F13" s="7" t="s">
        <v>315</v>
      </c>
      <c r="G13" s="31">
        <v>365969</v>
      </c>
      <c r="H13" s="31">
        <v>99744</v>
      </c>
      <c r="I13" s="10">
        <f t="shared" si="0"/>
        <v>0.27254767480305708</v>
      </c>
    </row>
    <row r="14" spans="1:9" ht="27" customHeight="1" x14ac:dyDescent="0.25">
      <c r="A14" s="28" t="s">
        <v>118</v>
      </c>
      <c r="B14" s="28" t="s">
        <v>118</v>
      </c>
      <c r="C14" s="28" t="s">
        <v>118</v>
      </c>
      <c r="D14" s="28" t="s">
        <v>524</v>
      </c>
      <c r="E14" s="28" t="s">
        <v>272</v>
      </c>
      <c r="F14" s="28" t="s">
        <v>525</v>
      </c>
      <c r="G14" s="30">
        <v>365969</v>
      </c>
      <c r="H14" s="30">
        <v>99744</v>
      </c>
      <c r="I14" s="10">
        <f t="shared" si="0"/>
        <v>0.27254767480305708</v>
      </c>
    </row>
    <row r="15" spans="1:9" ht="14.25" customHeight="1" x14ac:dyDescent="0.25">
      <c r="A15" s="7"/>
      <c r="B15" s="7" t="s">
        <v>541</v>
      </c>
      <c r="C15" s="7"/>
      <c r="D15" s="7"/>
      <c r="E15" s="7"/>
      <c r="F15" s="7" t="s">
        <v>275</v>
      </c>
      <c r="G15" s="31">
        <v>10000</v>
      </c>
      <c r="H15" s="31">
        <v>0</v>
      </c>
      <c r="I15" s="10">
        <f t="shared" si="0"/>
        <v>0</v>
      </c>
    </row>
    <row r="16" spans="1:9" ht="14.25" customHeight="1" x14ac:dyDescent="0.25">
      <c r="A16" s="28" t="s">
        <v>118</v>
      </c>
      <c r="B16" s="28" t="s">
        <v>118</v>
      </c>
      <c r="C16" s="28" t="s">
        <v>118</v>
      </c>
      <c r="D16" s="28" t="s">
        <v>524</v>
      </c>
      <c r="E16" s="28" t="s">
        <v>272</v>
      </c>
      <c r="F16" s="28" t="s">
        <v>525</v>
      </c>
      <c r="G16" s="30">
        <v>10000</v>
      </c>
      <c r="H16" s="30">
        <v>0</v>
      </c>
      <c r="I16" s="10">
        <f t="shared" si="0"/>
        <v>0</v>
      </c>
    </row>
    <row r="17" spans="1:9" ht="14.25" customHeight="1" x14ac:dyDescent="0.25">
      <c r="A17" s="3" t="s">
        <v>335</v>
      </c>
      <c r="B17" s="3"/>
      <c r="C17" s="3"/>
      <c r="D17" s="3"/>
      <c r="E17" s="3"/>
      <c r="F17" s="3" t="s">
        <v>336</v>
      </c>
      <c r="G17" s="27">
        <v>130000</v>
      </c>
      <c r="H17" s="27">
        <v>0</v>
      </c>
      <c r="I17" s="5">
        <f t="shared" si="0"/>
        <v>0</v>
      </c>
    </row>
    <row r="18" spans="1:9" ht="14.25" customHeight="1" x14ac:dyDescent="0.25">
      <c r="A18" s="7"/>
      <c r="B18" s="7" t="s">
        <v>337</v>
      </c>
      <c r="C18" s="7"/>
      <c r="D18" s="7"/>
      <c r="E18" s="7"/>
      <c r="F18" s="7" t="s">
        <v>338</v>
      </c>
      <c r="G18" s="31">
        <v>130000</v>
      </c>
      <c r="H18" s="31">
        <v>0</v>
      </c>
      <c r="I18" s="10">
        <f t="shared" si="0"/>
        <v>0</v>
      </c>
    </row>
    <row r="19" spans="1:9" ht="14.25" customHeight="1" x14ac:dyDescent="0.25">
      <c r="A19" s="28" t="s">
        <v>118</v>
      </c>
      <c r="B19" s="28" t="s">
        <v>118</v>
      </c>
      <c r="C19" s="28" t="s">
        <v>118</v>
      </c>
      <c r="D19" s="28" t="s">
        <v>564</v>
      </c>
      <c r="E19" s="28" t="s">
        <v>272</v>
      </c>
      <c r="F19" s="28" t="s">
        <v>565</v>
      </c>
      <c r="G19" s="30">
        <v>130000</v>
      </c>
      <c r="H19" s="30">
        <v>0</v>
      </c>
      <c r="I19" s="10">
        <f t="shared" si="0"/>
        <v>0</v>
      </c>
    </row>
    <row r="20" spans="1:9" ht="14.25" customHeight="1" x14ac:dyDescent="0.25">
      <c r="A20" s="3" t="s">
        <v>355</v>
      </c>
      <c r="B20" s="3"/>
      <c r="C20" s="3"/>
      <c r="D20" s="3"/>
      <c r="E20" s="3"/>
      <c r="F20" s="3" t="s">
        <v>356</v>
      </c>
      <c r="G20" s="27">
        <v>870000</v>
      </c>
      <c r="H20" s="27">
        <v>0</v>
      </c>
      <c r="I20" s="5">
        <f t="shared" si="0"/>
        <v>0</v>
      </c>
    </row>
    <row r="21" spans="1:9" ht="14.25" customHeight="1" x14ac:dyDescent="0.25">
      <c r="A21" s="7"/>
      <c r="B21" s="7" t="s">
        <v>357</v>
      </c>
      <c r="C21" s="7"/>
      <c r="D21" s="7"/>
      <c r="E21" s="7"/>
      <c r="F21" s="7" t="s">
        <v>358</v>
      </c>
      <c r="G21" s="31">
        <v>870000</v>
      </c>
      <c r="H21" s="31">
        <v>0</v>
      </c>
      <c r="I21" s="10">
        <f t="shared" si="0"/>
        <v>0</v>
      </c>
    </row>
    <row r="22" spans="1:9" ht="14.25" customHeight="1" x14ac:dyDescent="0.25">
      <c r="A22" s="28" t="s">
        <v>118</v>
      </c>
      <c r="B22" s="28" t="s">
        <v>118</v>
      </c>
      <c r="C22" s="28" t="s">
        <v>118</v>
      </c>
      <c r="D22" s="28" t="s">
        <v>524</v>
      </c>
      <c r="E22" s="28" t="s">
        <v>272</v>
      </c>
      <c r="F22" s="28" t="s">
        <v>525</v>
      </c>
      <c r="G22" s="30">
        <v>870000</v>
      </c>
      <c r="H22" s="30">
        <v>0</v>
      </c>
      <c r="I22" s="10">
        <f t="shared" si="0"/>
        <v>0</v>
      </c>
    </row>
    <row r="23" spans="1:9" ht="14.25" customHeight="1" x14ac:dyDescent="0.25">
      <c r="A23" s="3" t="s">
        <v>425</v>
      </c>
      <c r="B23" s="3"/>
      <c r="C23" s="3"/>
      <c r="D23" s="3"/>
      <c r="E23" s="3"/>
      <c r="F23" s="3" t="s">
        <v>426</v>
      </c>
      <c r="G23" s="27">
        <v>41000</v>
      </c>
      <c r="H23" s="27">
        <v>0</v>
      </c>
      <c r="I23" s="5">
        <f t="shared" si="0"/>
        <v>0</v>
      </c>
    </row>
    <row r="24" spans="1:9" ht="14.25" customHeight="1" x14ac:dyDescent="0.25">
      <c r="A24" s="7"/>
      <c r="B24" s="7" t="s">
        <v>427</v>
      </c>
      <c r="C24" s="7"/>
      <c r="D24" s="7"/>
      <c r="E24" s="7"/>
      <c r="F24" s="7" t="s">
        <v>428</v>
      </c>
      <c r="G24" s="31">
        <v>41000</v>
      </c>
      <c r="H24" s="31">
        <v>0</v>
      </c>
      <c r="I24" s="10">
        <f t="shared" si="0"/>
        <v>0</v>
      </c>
    </row>
    <row r="25" spans="1:9" ht="14.25" customHeight="1" x14ac:dyDescent="0.25">
      <c r="A25" s="28" t="s">
        <v>118</v>
      </c>
      <c r="B25" s="28" t="s">
        <v>118</v>
      </c>
      <c r="C25" s="28" t="s">
        <v>118</v>
      </c>
      <c r="D25" s="28" t="s">
        <v>524</v>
      </c>
      <c r="E25" s="28" t="s">
        <v>272</v>
      </c>
      <c r="F25" s="28" t="s">
        <v>525</v>
      </c>
      <c r="G25" s="30">
        <v>41000</v>
      </c>
      <c r="H25" s="30">
        <v>0</v>
      </c>
      <c r="I25" s="10">
        <f t="shared" si="0"/>
        <v>0</v>
      </c>
    </row>
    <row r="26" spans="1:9" ht="27" customHeight="1" x14ac:dyDescent="0.25">
      <c r="A26" s="3" t="s">
        <v>488</v>
      </c>
      <c r="B26" s="3"/>
      <c r="C26" s="3"/>
      <c r="D26" s="3"/>
      <c r="E26" s="3"/>
      <c r="F26" s="3" t="s">
        <v>489</v>
      </c>
      <c r="G26" s="27">
        <v>3092000</v>
      </c>
      <c r="H26" s="27">
        <v>88000</v>
      </c>
      <c r="I26" s="5">
        <f t="shared" si="0"/>
        <v>2.8460543337645538E-2</v>
      </c>
    </row>
    <row r="27" spans="1:9" ht="14.25" customHeight="1" x14ac:dyDescent="0.25">
      <c r="A27" s="7"/>
      <c r="B27" s="7" t="s">
        <v>492</v>
      </c>
      <c r="C27" s="7"/>
      <c r="D27" s="7"/>
      <c r="E27" s="7"/>
      <c r="F27" s="7" t="s">
        <v>493</v>
      </c>
      <c r="G27" s="31">
        <v>3000000</v>
      </c>
      <c r="H27" s="31">
        <v>0</v>
      </c>
      <c r="I27" s="10">
        <f t="shared" si="0"/>
        <v>0</v>
      </c>
    </row>
    <row r="28" spans="1:9" ht="14.25" customHeight="1" x14ac:dyDescent="0.25">
      <c r="A28" s="28" t="s">
        <v>118</v>
      </c>
      <c r="B28" s="28" t="s">
        <v>118</v>
      </c>
      <c r="C28" s="28" t="s">
        <v>118</v>
      </c>
      <c r="D28" s="28" t="s">
        <v>524</v>
      </c>
      <c r="E28" s="28" t="s">
        <v>272</v>
      </c>
      <c r="F28" s="28" t="s">
        <v>525</v>
      </c>
      <c r="G28" s="30">
        <v>3000000</v>
      </c>
      <c r="H28" s="30">
        <v>0</v>
      </c>
      <c r="I28" s="10">
        <f t="shared" si="0"/>
        <v>0</v>
      </c>
    </row>
    <row r="29" spans="1:9" ht="27" customHeight="1" x14ac:dyDescent="0.25">
      <c r="A29" s="7"/>
      <c r="B29" s="7" t="s">
        <v>496</v>
      </c>
      <c r="C29" s="7"/>
      <c r="D29" s="7"/>
      <c r="E29" s="7"/>
      <c r="F29" s="7" t="s">
        <v>497</v>
      </c>
      <c r="G29" s="31">
        <v>92000</v>
      </c>
      <c r="H29" s="31">
        <v>88000</v>
      </c>
      <c r="I29" s="10">
        <f t="shared" si="0"/>
        <v>0.95652173913043481</v>
      </c>
    </row>
    <row r="30" spans="1:9" ht="27" customHeight="1" x14ac:dyDescent="0.25">
      <c r="A30" s="28" t="s">
        <v>118</v>
      </c>
      <c r="B30" s="28" t="s">
        <v>118</v>
      </c>
      <c r="C30" s="28" t="s">
        <v>118</v>
      </c>
      <c r="D30" s="28" t="s">
        <v>524</v>
      </c>
      <c r="E30" s="28" t="s">
        <v>272</v>
      </c>
      <c r="F30" s="28" t="s">
        <v>525</v>
      </c>
      <c r="G30" s="30">
        <v>92000</v>
      </c>
      <c r="H30" s="30">
        <v>88000</v>
      </c>
      <c r="I30" s="10">
        <f t="shared" si="0"/>
        <v>0.95652173913043481</v>
      </c>
    </row>
    <row r="31" spans="1:9" ht="27" customHeight="1" x14ac:dyDescent="0.25">
      <c r="A31" s="3" t="s">
        <v>505</v>
      </c>
      <c r="B31" s="3"/>
      <c r="C31" s="3"/>
      <c r="D31" s="3"/>
      <c r="E31" s="3"/>
      <c r="F31" s="3" t="s">
        <v>506</v>
      </c>
      <c r="G31" s="27">
        <v>7960051</v>
      </c>
      <c r="H31" s="27">
        <v>4291630.95</v>
      </c>
      <c r="I31" s="5">
        <f t="shared" si="0"/>
        <v>0.53914616250574277</v>
      </c>
    </row>
    <row r="32" spans="1:9" ht="27" customHeight="1" x14ac:dyDescent="0.25">
      <c r="A32" s="7"/>
      <c r="B32" s="7" t="s">
        <v>507</v>
      </c>
      <c r="C32" s="7"/>
      <c r="D32" s="7"/>
      <c r="E32" s="7"/>
      <c r="F32" s="7" t="s">
        <v>508</v>
      </c>
      <c r="G32" s="31">
        <v>1090000</v>
      </c>
      <c r="H32" s="31">
        <v>743497.83</v>
      </c>
      <c r="I32" s="10">
        <f t="shared" si="0"/>
        <v>0.68210810091743113</v>
      </c>
    </row>
    <row r="33" spans="1:9" ht="14.25" customHeight="1" x14ac:dyDescent="0.25">
      <c r="A33" s="28" t="s">
        <v>118</v>
      </c>
      <c r="B33" s="28" t="s">
        <v>118</v>
      </c>
      <c r="C33" s="28" t="s">
        <v>118</v>
      </c>
      <c r="D33" s="28" t="s">
        <v>524</v>
      </c>
      <c r="E33" s="28" t="s">
        <v>272</v>
      </c>
      <c r="F33" s="28" t="s">
        <v>525</v>
      </c>
      <c r="G33" s="30">
        <v>120000</v>
      </c>
      <c r="H33" s="30">
        <v>0</v>
      </c>
      <c r="I33" s="10">
        <f t="shared" si="0"/>
        <v>0</v>
      </c>
    </row>
    <row r="34" spans="1:9" ht="14.25" customHeight="1" x14ac:dyDescent="0.25">
      <c r="A34" s="28" t="s">
        <v>118</v>
      </c>
      <c r="B34" s="28" t="s">
        <v>118</v>
      </c>
      <c r="C34" s="28" t="s">
        <v>118</v>
      </c>
      <c r="D34" s="28" t="s">
        <v>524</v>
      </c>
      <c r="E34" s="28" t="s">
        <v>125</v>
      </c>
      <c r="F34" s="28" t="s">
        <v>525</v>
      </c>
      <c r="G34" s="30">
        <v>500000</v>
      </c>
      <c r="H34" s="30">
        <v>386391.03</v>
      </c>
      <c r="I34" s="10">
        <f t="shared" si="0"/>
        <v>0.77278206000000005</v>
      </c>
    </row>
    <row r="35" spans="1:9" ht="27" customHeight="1" x14ac:dyDescent="0.25">
      <c r="A35" s="28" t="s">
        <v>118</v>
      </c>
      <c r="B35" s="28" t="s">
        <v>118</v>
      </c>
      <c r="C35" s="28" t="s">
        <v>118</v>
      </c>
      <c r="D35" s="28" t="s">
        <v>524</v>
      </c>
      <c r="E35" s="28" t="s">
        <v>142</v>
      </c>
      <c r="F35" s="28" t="s">
        <v>525</v>
      </c>
      <c r="G35" s="30">
        <v>470000</v>
      </c>
      <c r="H35" s="30">
        <v>357106.8</v>
      </c>
      <c r="I35" s="10">
        <f t="shared" si="0"/>
        <v>0.75980170212765952</v>
      </c>
    </row>
    <row r="36" spans="1:9" ht="27" customHeight="1" x14ac:dyDescent="0.25">
      <c r="A36" s="7"/>
      <c r="B36" s="7" t="s">
        <v>511</v>
      </c>
      <c r="C36" s="7"/>
      <c r="D36" s="7"/>
      <c r="E36" s="7"/>
      <c r="F36" s="7" t="s">
        <v>275</v>
      </c>
      <c r="G36" s="31">
        <v>6870051</v>
      </c>
      <c r="H36" s="31">
        <v>3548133.12</v>
      </c>
      <c r="I36" s="10">
        <f t="shared" si="0"/>
        <v>0.51646386904551367</v>
      </c>
    </row>
    <row r="37" spans="1:9" ht="27" customHeight="1" x14ac:dyDescent="0.25">
      <c r="A37" s="28" t="s">
        <v>118</v>
      </c>
      <c r="B37" s="28" t="s">
        <v>118</v>
      </c>
      <c r="C37" s="28" t="s">
        <v>118</v>
      </c>
      <c r="D37" s="28" t="s">
        <v>524</v>
      </c>
      <c r="E37" s="28" t="s">
        <v>272</v>
      </c>
      <c r="F37" s="28" t="s">
        <v>525</v>
      </c>
      <c r="G37" s="30">
        <v>6670051</v>
      </c>
      <c r="H37" s="30">
        <v>3548133.12</v>
      </c>
      <c r="I37" s="10">
        <f t="shared" si="0"/>
        <v>0.53194992362127369</v>
      </c>
    </row>
    <row r="38" spans="1:9" ht="14.25" customHeight="1" x14ac:dyDescent="0.25">
      <c r="A38" s="28" t="s">
        <v>118</v>
      </c>
      <c r="B38" s="28" t="s">
        <v>118</v>
      </c>
      <c r="C38" s="28" t="s">
        <v>118</v>
      </c>
      <c r="D38" s="28" t="s">
        <v>564</v>
      </c>
      <c r="E38" s="28" t="s">
        <v>272</v>
      </c>
      <c r="F38" s="28" t="s">
        <v>565</v>
      </c>
      <c r="G38" s="30">
        <v>200000</v>
      </c>
      <c r="H38" s="30">
        <v>0</v>
      </c>
      <c r="I38" s="10">
        <f t="shared" si="0"/>
        <v>0</v>
      </c>
    </row>
    <row r="39" spans="1:9" ht="14.25" customHeight="1" x14ac:dyDescent="0.25">
      <c r="A39" s="3" t="s">
        <v>512</v>
      </c>
      <c r="B39" s="3"/>
      <c r="C39" s="3"/>
      <c r="D39" s="3"/>
      <c r="E39" s="3"/>
      <c r="F39" s="3" t="s">
        <v>513</v>
      </c>
      <c r="G39" s="27">
        <v>60000</v>
      </c>
      <c r="H39" s="27">
        <v>0</v>
      </c>
      <c r="I39" s="5">
        <f t="shared" si="0"/>
        <v>0</v>
      </c>
    </row>
    <row r="40" spans="1:9" ht="14.25" customHeight="1" x14ac:dyDescent="0.25">
      <c r="A40" s="7"/>
      <c r="B40" s="7" t="s">
        <v>514</v>
      </c>
      <c r="C40" s="7"/>
      <c r="D40" s="7"/>
      <c r="E40" s="7"/>
      <c r="F40" s="7" t="s">
        <v>275</v>
      </c>
      <c r="G40" s="31">
        <v>60000</v>
      </c>
      <c r="H40" s="31">
        <v>0</v>
      </c>
      <c r="I40" s="10">
        <f t="shared" si="0"/>
        <v>0</v>
      </c>
    </row>
    <row r="41" spans="1:9" ht="14.25" customHeight="1" x14ac:dyDescent="0.25">
      <c r="A41" s="28" t="s">
        <v>118</v>
      </c>
      <c r="B41" s="28" t="s">
        <v>118</v>
      </c>
      <c r="C41" s="28" t="s">
        <v>118</v>
      </c>
      <c r="D41" s="28" t="s">
        <v>524</v>
      </c>
      <c r="E41" s="28" t="s">
        <v>272</v>
      </c>
      <c r="F41" s="28" t="s">
        <v>525</v>
      </c>
      <c r="G41" s="30">
        <v>60000</v>
      </c>
      <c r="H41" s="30">
        <v>0</v>
      </c>
      <c r="I41" s="10">
        <f t="shared" si="0"/>
        <v>0</v>
      </c>
    </row>
    <row r="42" spans="1:9" ht="27" customHeight="1" x14ac:dyDescent="0.25">
      <c r="A42" s="3"/>
      <c r="B42" s="3"/>
      <c r="C42" s="3"/>
      <c r="D42" s="3"/>
      <c r="E42" s="3"/>
      <c r="F42" s="3" t="s">
        <v>515</v>
      </c>
      <c r="G42" s="27">
        <v>18478270</v>
      </c>
      <c r="H42" s="27">
        <v>4873963.38</v>
      </c>
      <c r="I42" s="5">
        <f t="shared" si="0"/>
        <v>0.26376729964439311</v>
      </c>
    </row>
  </sheetData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Wykonanie WPF</vt:lpstr>
      <vt:lpstr>Przedsięwzięcia</vt:lpstr>
      <vt:lpstr>Dochody ogółem</vt:lpstr>
      <vt:lpstr>Dochody bieżące</vt:lpstr>
      <vt:lpstr>Dochody majątkowe</vt:lpstr>
      <vt:lpstr>Wydatki ogółem</vt:lpstr>
      <vt:lpstr>Wydatki bieżące</vt:lpstr>
      <vt:lpstr>Wydatki majątkowe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Wykonanie WPF</dc:subject>
  <dc:creator>http://www.curulis.pl</dc:creator>
  <cp:keywords>wpf, curulis, wieloletnia prognoza finansowa, wpf asystent</cp:keywords>
  <cp:lastModifiedBy>Kamil Kot</cp:lastModifiedBy>
  <cp:lastPrinted>2022-08-29T07:48:10Z</cp:lastPrinted>
  <dcterms:modified xsi:type="dcterms:W3CDTF">2022-08-30T05:29:20Z</dcterms:modified>
</cp:coreProperties>
</file>