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<sst xmlns="http://schemas.openxmlformats.org/spreadsheetml/2006/main" count="1029" uniqueCount="354">
  <si>
    <t>Dział</t>
  </si>
  <si>
    <t>Rozdział</t>
  </si>
  <si>
    <t>Paragraf</t>
  </si>
  <si>
    <t>Treść</t>
  </si>
  <si>
    <t>Plan po zmianach</t>
  </si>
  <si>
    <t>Wskaźnik % realizacji</t>
  </si>
  <si>
    <t>010</t>
  </si>
  <si>
    <t>Rolnictwo i łowiectwo</t>
  </si>
  <si>
    <t>01008</t>
  </si>
  <si>
    <t>Melioracje wodne</t>
  </si>
  <si>
    <t>4210</t>
  </si>
  <si>
    <t>Zakup materiałów i wyposażenia</t>
  </si>
  <si>
    <t>4300</t>
  </si>
  <si>
    <t>Zakup usług pozostałych</t>
  </si>
  <si>
    <t>6300</t>
  </si>
  <si>
    <t>Wydat. na pom. Finans. udziel. między jst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</si>
  <si>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</si>
  <si>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</si>
  <si>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</si>
  <si>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</si>
  <si>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</si>
  <si>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działalność(zadania zlecone)</t>
  </si>
  <si>
    <t>4110</t>
  </si>
  <si>
    <t>Składki na ubezpieczenia społeczne(zadania zlecone)</t>
  </si>
  <si>
    <t>4120</t>
  </si>
  <si>
    <t>Składki na Fundusz Pracy(zadania zlecone)</t>
  </si>
  <si>
    <t>4170</t>
  </si>
  <si>
    <t>Wynagrodzenia bezosobowe(zadania zlecone)</t>
  </si>
  <si>
    <t>Zakup materiałów i wyposażenia(zadania zlecone)</t>
  </si>
  <si>
    <t>4260</t>
  </si>
  <si>
    <t>Zakup energii(zadania zlecone)</t>
  </si>
  <si>
    <t>Zakup usług pozostałych(zadania zlecone)</t>
  </si>
  <si>
    <t>4370</t>
  </si>
  <si>
    <t>Opłata z tytułu zakupu usług telekomunikacyjnych świadczonych w stacjonarnej publicznej sieci telefonicznej. (zadania zlecone)</t>
  </si>
  <si>
    <t>4430</t>
  </si>
  <si>
    <t>Różne opłaty i składki (zadania zlecone)</t>
  </si>
  <si>
    <t>400</t>
  </si>
  <si>
    <t>Wytwarzanie i zaopatrywanie w energię elektryczną, gaz i wodę</t>
  </si>
  <si>
    <t>4002</t>
  </si>
  <si>
    <t>Dostarczanie wody</t>
  </si>
  <si>
    <t>4150</t>
  </si>
  <si>
    <t>Dopłata w spółkach prawa handlowego</t>
  </si>
  <si>
    <t>600</t>
  </si>
  <si>
    <t>Transport i łączność</t>
  </si>
  <si>
    <t>60016</t>
  </si>
  <si>
    <t>Drogi publiczne gminne</t>
  </si>
  <si>
    <t>Zakup energii</t>
  </si>
  <si>
    <t>6050</t>
  </si>
  <si>
    <t>Wydatki inwestycyjne jednostek budżetowych</t>
  </si>
  <si>
    <t>Przebudowa drogi gm.  Pustary</t>
  </si>
  <si>
    <t>Przebudowa drogi w Piotrowicach</t>
  </si>
  <si>
    <t>700</t>
  </si>
  <si>
    <t>Gospodarka mieszkaniowa</t>
  </si>
  <si>
    <t>70005</t>
  </si>
  <si>
    <t>Gospodarka gruntami i nieruchomościami</t>
  </si>
  <si>
    <t>4480</t>
  </si>
  <si>
    <t>Podatek od nieruchomości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</si>
  <si>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</si>
  <si>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</si>
  <si>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</si>
  <si>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</si>
  <si>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</si>
  <si>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</si>
  <si>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</si>
  <si>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>Cmentarze</t>
  </si>
  <si>
    <t>3020</t>
  </si>
  <si>
    <t>Różne opłaty i składki</t>
  </si>
  <si>
    <t>750</t>
  </si>
  <si>
    <t>Administracja publiczna</t>
  </si>
  <si>
    <t>75011</t>
  </si>
  <si>
    <t xml:space="preserve">Urzędy wojewódzkie </t>
  </si>
  <si>
    <t>4010</t>
  </si>
  <si>
    <t>Wynagrodzenia osobowe pracowników</t>
  </si>
  <si>
    <t>4040</t>
  </si>
  <si>
    <t>Dodatkowe wynagrodzenie roczne</t>
  </si>
  <si>
    <t>Składki na ubezpieczenia społeczne</t>
  </si>
  <si>
    <t>Składki na Fundusz Pracy</t>
  </si>
  <si>
    <t>4240</t>
  </si>
  <si>
    <t>Zakup pomocy  naukowych</t>
  </si>
  <si>
    <t>4270</t>
  </si>
  <si>
    <t>Zakup usług remontowych</t>
  </si>
  <si>
    <t>Opłata z tytułu zakupu usług telekomunikacyjnych świadczonych w stacjonarnej publicznej sieci telefonicznej.</t>
  </si>
  <si>
    <t>4440</t>
  </si>
  <si>
    <t>4700</t>
  </si>
  <si>
    <t>75014</t>
  </si>
  <si>
    <t>75022</t>
  </si>
  <si>
    <t>Rady gmin (miast i miast na prawach powiatu)</t>
  </si>
  <si>
    <t>3030</t>
  </si>
  <si>
    <t xml:space="preserve">Różne wydatki na rzecz osób fizycznych </t>
  </si>
  <si>
    <t>4410</t>
  </si>
  <si>
    <t>Podróże służbowe krajowe</t>
  </si>
  <si>
    <t>75023</t>
  </si>
  <si>
    <t>Urzędy gmin (miast i miast na prawach powiatu)</t>
  </si>
  <si>
    <t>Wydatki osobowe niezaliczone do wynagrodzeń</t>
  </si>
  <si>
    <t>Wynagrodzenia bezosobowe</t>
  </si>
  <si>
    <t>Zakup  pomocy  naukowych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</si>
  <si>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</si>
  <si>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</si>
  <si>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</si>
  <si>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</si>
  <si>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</si>
  <si>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świadczonych w ruchomej publicznej sieci telefonicznej</t>
  </si>
  <si>
    <t>4420</t>
  </si>
  <si>
    <t>Podróże służbowe zagraniczne</t>
  </si>
  <si>
    <t>0%%</t>
  </si>
  <si>
    <t>Odpisy na zakładowy fundusz świadczeń socjalnych</t>
  </si>
  <si>
    <t>4510</t>
  </si>
  <si>
    <t>Opłata  na rzecz Budżetu Państwa</t>
  </si>
  <si>
    <t>4610</t>
  </si>
  <si>
    <t>Koszty postępowania sądowego i prokuratorskiego</t>
  </si>
  <si>
    <t xml:space="preserve">Szkolenia pracowników niebędących członkami korpusu służby cywilnej </t>
  </si>
  <si>
    <t>Zakup urządzeń wielofunkcyjnych</t>
  </si>
  <si>
    <t>75056</t>
  </si>
  <si>
    <t xml:space="preserve">Spis powszechny i inne </t>
  </si>
  <si>
    <t>Wydatki osobowe nie grodzeń</t>
  </si>
  <si>
    <t>3040</t>
  </si>
  <si>
    <t>Nagrody o charakterze szczeg. Nie zalicz do wynagrodzeń</t>
  </si>
  <si>
    <t>75075</t>
  </si>
  <si>
    <t>Promocja jednostek samorządu terytorialnego</t>
  </si>
  <si>
    <t>75095</t>
  </si>
  <si>
    <t>Pozostała działalność</t>
  </si>
  <si>
    <t>2900</t>
  </si>
  <si>
    <t>4140</t>
  </si>
  <si>
    <t>Wpłaty na Państwowy Fundusz Rehabilitacji Osób Niepełnosprawnych</t>
  </si>
  <si>
    <t>6650</t>
  </si>
  <si>
    <t>Wpłaty gmin na zakładowy fundusz świadczeń socjalnych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</si>
  <si>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</si>
  <si>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</si>
  <si>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</si>
  <si>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 (zadania zlecone)</t>
  </si>
  <si>
    <t>754</t>
  </si>
  <si>
    <t>Bezpieczeństwo publiczne i ochrona przeciwpożarowa</t>
  </si>
  <si>
    <t>75412</t>
  </si>
  <si>
    <t>Ochotnicze straże pożarne</t>
  </si>
  <si>
    <t>Remont Budynku OSP Dygowo</t>
  </si>
  <si>
    <t>Zakup montaż drzwi OSP  Dygowo</t>
  </si>
  <si>
    <t>Remont budynku OSP  we Wrzosowie</t>
  </si>
  <si>
    <t>Remont remizy i wiat. OSP  Piotrowice</t>
  </si>
  <si>
    <t>6230</t>
  </si>
  <si>
    <t>Dot. celowe na finansowanie inwestycji i zakupów</t>
  </si>
  <si>
    <t>75414</t>
  </si>
  <si>
    <t>Obrona cywilna</t>
  </si>
  <si>
    <t>75416</t>
  </si>
  <si>
    <t>Straż Miejska</t>
  </si>
  <si>
    <t>Instalacja  masztu fotoradaru</t>
  </si>
  <si>
    <t>Zakup urządzenia wielofunkcyjnego</t>
  </si>
  <si>
    <t>75421</t>
  </si>
  <si>
    <t>Zarządzanie kryzysowe</t>
  </si>
  <si>
    <t>4810</t>
  </si>
  <si>
    <t>Rezerwy</t>
  </si>
  <si>
    <t>75495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</si>
  <si>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</si>
  <si>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</si>
  <si>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</si>
  <si>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</si>
  <si>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</si>
  <si>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</si>
  <si>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Zakup pomocy naukowych, dydaktycznych i książek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</si>
  <si>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</si>
  <si>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</si>
  <si>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</si>
  <si>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</si>
  <si>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</si>
  <si>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skarb.papierów wart.</t>
  </si>
  <si>
    <t>8110</t>
  </si>
  <si>
    <t>Odsetki od samorządowych papierów wartościowych</t>
  </si>
  <si>
    <t>758</t>
  </si>
  <si>
    <t>Różne rozliczenia</t>
  </si>
  <si>
    <t>75801</t>
  </si>
  <si>
    <t>Część oświatowa subwencji ogólnej dla jednostek</t>
  </si>
  <si>
    <t>2940</t>
  </si>
  <si>
    <t>Zwrot do budżetu państwa nienależnie pobranej subwencji ogólnej za lata  poprzednie</t>
  </si>
  <si>
    <t>75814</t>
  </si>
  <si>
    <t>Różne rozliczenia finansowe</t>
  </si>
  <si>
    <t>75818</t>
  </si>
  <si>
    <t>Rezerwy ogólne i celowe</t>
  </si>
  <si>
    <t>801</t>
  </si>
  <si>
    <t>Oświata i wychowanie</t>
  </si>
  <si>
    <t>80101</t>
  </si>
  <si>
    <t>Szkoły podstawowe</t>
  </si>
  <si>
    <t>Termomodernizacja obiektów użyteczności  publicznej SP Czernin</t>
  </si>
  <si>
    <t>6057</t>
  </si>
  <si>
    <t>80103</t>
  </si>
  <si>
    <t>Oddziały przedszkolne w szkołach podstawowych</t>
  </si>
  <si>
    <t>80104</t>
  </si>
  <si>
    <t xml:space="preserve">Przedszkola </t>
  </si>
  <si>
    <t>80106</t>
  </si>
  <si>
    <t>2310</t>
  </si>
  <si>
    <t>Dotacje celowe przekaz. Gminie na zad.bieżące na podstawie poroz. Między jst</t>
  </si>
  <si>
    <t>2540</t>
  </si>
  <si>
    <t xml:space="preserve">Dotacja podmiotowa z budż. Dla niepubl. Jednost systemu oświaty </t>
  </si>
  <si>
    <t>80110</t>
  </si>
  <si>
    <t>Gimnazja</t>
  </si>
  <si>
    <t>80113</t>
  </si>
  <si>
    <t>Dowożenie uczniów do szkół</t>
  </si>
  <si>
    <t>4780</t>
  </si>
  <si>
    <t>Składki na Fundusz Emerytur Pomostowych</t>
  </si>
  <si>
    <t>80114</t>
  </si>
  <si>
    <t>Zespoły obsługi ekonomiczno-administracyjnej szkół</t>
  </si>
  <si>
    <t>80146</t>
  </si>
  <si>
    <t>Dokształcanie i doskonalenie nauczycieli</t>
  </si>
  <si>
    <t>80195</t>
  </si>
  <si>
    <t>Dot.cel.przek.gminie na zadania bież.na podst.poroz między jst</t>
  </si>
  <si>
    <t>851</t>
  </si>
  <si>
    <t>Ochrona zdrowia</t>
  </si>
  <si>
    <t>85141</t>
  </si>
  <si>
    <t>Ratownictwo medyczne</t>
  </si>
  <si>
    <t>Wydatki na pomoc finans. udzieloną między jst na dofinansow. wł. zadań i zak.</t>
  </si>
  <si>
    <t>85153</t>
  </si>
  <si>
    <t>Zwalczanie narkomanii</t>
  </si>
  <si>
    <t>85154</t>
  </si>
  <si>
    <t>Przeciwdziałanie alkoholizmowi</t>
  </si>
  <si>
    <t>85195</t>
  </si>
  <si>
    <t>Termomodernizacja Ośrodka zdrowia Dygowo</t>
  </si>
  <si>
    <t>Termomodernizacja Ośrodka zdrowia Wrzosowo</t>
  </si>
  <si>
    <t>Wpłaty gmin i powiatów na rzecz innych jednostek  na dofinansowanie inwestycji</t>
  </si>
  <si>
    <t>852</t>
  </si>
  <si>
    <t>Pomoc społeczna</t>
  </si>
  <si>
    <t>85205</t>
  </si>
  <si>
    <t>Zakup  usług pozostałych</t>
  </si>
  <si>
    <t>85212</t>
  </si>
  <si>
    <t>Świadczenia rodzinne, świadczenia z funduszu alimentacyjneego oraz składki na ubezpieczenia emerytalne i rentowe z ubezpieczenia społecznego (zadania zlecone)</t>
  </si>
  <si>
    <t>2910</t>
  </si>
  <si>
    <t>Zwrot dotacji wykorzyst. Niezgodnie zprzeznacz. Lub pobr. W nadmiernej wysokości</t>
  </si>
  <si>
    <t>3110</t>
  </si>
  <si>
    <t>Świadczenia społeczne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</si>
  <si>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</si>
  <si>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</si>
  <si>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</si>
  <si>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 (zadania własne)</t>
  </si>
  <si>
    <t>85214</t>
  </si>
  <si>
    <t>Zasiłki i pomoc w naturze oraz składki na ubezpieczenia emerytalne i rentowe</t>
  </si>
  <si>
    <t>4330</t>
  </si>
  <si>
    <t>Zakup usług przez jednostki samorządu terytorialnego od innych jednostek samorządu terytorialnego</t>
  </si>
  <si>
    <t>85215</t>
  </si>
  <si>
    <t>Dodatki mieszkaniowe</t>
  </si>
  <si>
    <t>85216</t>
  </si>
  <si>
    <t>Zasiłki stałe</t>
  </si>
  <si>
    <t>Zwrot dotacji wykorzystanej   niezgodnie  z przeznaczeniem</t>
  </si>
  <si>
    <t>Świadczenia  społeczne</t>
  </si>
  <si>
    <t>85219</t>
  </si>
  <si>
    <t>Ośrodki pomocy społecznej</t>
  </si>
  <si>
    <t>Zakup  usług  zdrowotnych</t>
  </si>
  <si>
    <t>85228</t>
  </si>
  <si>
    <t>Usługi opiekuńcze i specjalistyczne usługi opiekuńcze</t>
  </si>
  <si>
    <t>Zakup usług  zdrowotnych</t>
  </si>
  <si>
    <t>85295</t>
  </si>
  <si>
    <t>853</t>
  </si>
  <si>
    <t>Pozostałe zadania w zakresie polityki społecznej</t>
  </si>
  <si>
    <t>85311</t>
  </si>
  <si>
    <t>Rehabilitacja zawodowa i społeczna osób niepełnosprawnych</t>
  </si>
  <si>
    <t>2710</t>
  </si>
  <si>
    <t>Wydatki na pomoc finans.udziel.między jst</t>
  </si>
  <si>
    <t>85395</t>
  </si>
  <si>
    <t>4017</t>
  </si>
  <si>
    <t>4019</t>
  </si>
  <si>
    <t>4047</t>
  </si>
  <si>
    <t>4049</t>
  </si>
  <si>
    <t>4117</t>
  </si>
  <si>
    <t>4119</t>
  </si>
  <si>
    <t>4127</t>
  </si>
  <si>
    <t>4129</t>
  </si>
  <si>
    <t>4177</t>
  </si>
  <si>
    <t>4179</t>
  </si>
  <si>
    <t>4217</t>
  </si>
  <si>
    <t>4219</t>
  </si>
  <si>
    <t>4307</t>
  </si>
  <si>
    <t>4309</t>
  </si>
  <si>
    <t>4417</t>
  </si>
  <si>
    <t>4419</t>
  </si>
  <si>
    <t>4447</t>
  </si>
  <si>
    <t>4449</t>
  </si>
  <si>
    <t>Termomodernizacja Ośrodka zdrowia Wrzos.</t>
  </si>
  <si>
    <t>Wydatki inwestycyjne jedn. Budżet.</t>
  </si>
  <si>
    <t>854</t>
  </si>
  <si>
    <t>Edukacyjna opieka wychowawcza</t>
  </si>
  <si>
    <t>85401</t>
  </si>
  <si>
    <t>Świetlice szkolne</t>
  </si>
  <si>
    <t>85415</t>
  </si>
  <si>
    <t>Pomoc materialna dla uczniów</t>
  </si>
  <si>
    <t>3240</t>
  </si>
  <si>
    <t>Stypendia dla uczniów</t>
  </si>
  <si>
    <t>3260</t>
  </si>
  <si>
    <t>Inne formy pomocy społecznej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</si>
  <si>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</si>
  <si>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</si>
  <si>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</si>
  <si>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</si>
  <si>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</si>
  <si>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</si>
  <si>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4390</t>
  </si>
  <si>
    <t>Zakup usług obejmujacych wykonanie ekspertyz, analiz i opinii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</si>
  <si>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</si>
  <si>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</si>
  <si>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</si>
  <si>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</si>
  <si>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</si>
  <si>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</si>
  <si>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90019</t>
  </si>
  <si>
    <t>Wpływy i wydatki związane z gromadzeniem środków z opłat i kar za korzystanie ze środowiska</t>
  </si>
  <si>
    <t>90095</t>
  </si>
  <si>
    <t>Podróże służbowe i krajowe</t>
  </si>
  <si>
    <t>921</t>
  </si>
  <si>
    <t>Kultura i ochrona dziedzictwa narodowego</t>
  </si>
  <si>
    <t>92109</t>
  </si>
  <si>
    <t>Domy i ośrodki kultury, świetlice i kluby</t>
  </si>
  <si>
    <t>4600</t>
  </si>
  <si>
    <t>Kary i odszk. wypłacane na rzecz osób prawnych i innych jednostek organizacyjnych</t>
  </si>
  <si>
    <t>Remont budynku świetlica Łykowo</t>
  </si>
  <si>
    <t>Zakup i montaż okien FS Dębogard</t>
  </si>
  <si>
    <t>Zakup i montaż okien FS Stojkowo</t>
  </si>
  <si>
    <t>92116</t>
  </si>
  <si>
    <t>Biblioteki</t>
  </si>
  <si>
    <t>92120</t>
  </si>
  <si>
    <t>Ochrona zabytków i opieka nad zabytkami</t>
  </si>
  <si>
    <t>Budowa alejki do lapidarium Dygowo</t>
  </si>
  <si>
    <t>92195</t>
  </si>
  <si>
    <t>926</t>
  </si>
  <si>
    <t>Kultura fizyczna i sport</t>
  </si>
  <si>
    <t>92601</t>
  </si>
  <si>
    <t>Obiekty sportowe</t>
  </si>
  <si>
    <t>Budowa boiska we Włościborzu</t>
  </si>
  <si>
    <t>92605</t>
  </si>
  <si>
    <t>Zadania  w zakresie kultury fizycznej</t>
  </si>
  <si>
    <t>2820</t>
  </si>
  <si>
    <t>Dotacja cel. z budżetu na finansowanie lub dofin. zad.  zleconych do realizacji stowarzyszeniom</t>
  </si>
  <si>
    <t>92695</t>
  </si>
  <si>
    <t>Wykonanie i montaż ogrodzenia plac zabaw Dygowo</t>
  </si>
  <si>
    <t>Zakup i montaż zab. plac Skoczów FS</t>
  </si>
  <si>
    <t>Zakup i montaż zab. plac Miechęcino FS</t>
  </si>
  <si>
    <t>Razem:</t>
  </si>
  <si>
    <t>Przebudowa drogi gminnej i powiatowej w m. Stramniczka</t>
  </si>
  <si>
    <t>Budowa ośw. do dworca Dygowo</t>
  </si>
  <si>
    <t>Budowa ośw. do dworca Wrzosowo</t>
  </si>
  <si>
    <t>Zakup działki Nr 478/2</t>
  </si>
  <si>
    <t>Odpisy za Zakładowy Fundusz Świadczeń Socjalnych</t>
  </si>
  <si>
    <t>Szkolenia pracowników niebędąc. czł sł. cywilnej</t>
  </si>
  <si>
    <t>Egzekucja administracyjna należności peniężnych</t>
  </si>
  <si>
    <t>Wydatki na zakupy inwest. jednostek</t>
  </si>
  <si>
    <t>Składki na ub. społeczne</t>
  </si>
  <si>
    <t>Opł. z tyt zak. usł. telekom świadcz. w stacj. publicz.sieci telefonicznej</t>
  </si>
  <si>
    <t>Podr. sł. krajowe</t>
  </si>
  <si>
    <t>Wpłaty gmin i powiatów na rzecz j.s.t oraz związków gmin na dofinan. zadań bieżących</t>
  </si>
  <si>
    <t>Opłata z tytułu zakupu usług telekomunikacyjnych świadczonych w stacjonarnej publicznej sieci telefonicznej</t>
  </si>
  <si>
    <t xml:space="preserve">Wydatki na zakupy inwestycyjne jedn. budzet. </t>
  </si>
  <si>
    <t>Termomodernizacja obiektów użyteczności  publicznej ZS Dygowo</t>
  </si>
  <si>
    <t>Termomodernizacja obiektów użyteczności  publicznej ZS Wrzosowo</t>
  </si>
  <si>
    <t>Inne formy wychow. przedszkolnego</t>
  </si>
  <si>
    <t>Szkolenia pracowników nie będących czł. sł. cywilnej</t>
  </si>
  <si>
    <t>Zadania w zakresie przeciwdziałania przemocy w rodzinie</t>
  </si>
  <si>
    <t>Wydatki inwestycyjne jedn. budżet.</t>
  </si>
  <si>
    <t xml:space="preserve">                                PLAN I REALIZACJA WYDATKÓW BUDŻETU GMINY ZA   I   PÓŁROCZE   2011                                                                                                                                                             WEDŁUG DZIAŁÓW, ROZDZIAŁÓW I PARAGRAFÓW</t>
  </si>
  <si>
    <t>Wykonanie na 30.06.2011r.</t>
  </si>
  <si>
    <t>Załącznik nr 2a                                                                                                        do informacji o przebiegu wykonania budżetu Gminy Dygowo                                                                                                                                                                                      za I półrocze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</si>
</sst>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2"/>
    </font>
    <font>
      <sz val="10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4" fillId="20" borderId="1" applyNumberFormat="0" applyAlignment="0" applyProtection="0"/>
    <xf numFmtId="9" fontId="0" fillId="0" borderId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24" borderId="0" xfId="0" applyFont="1" applyFill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10" xfId="0" applyNumberFormat="1" applyFont="1" applyFill="1" applyBorder="1" applyAlignment="1" applyProtection="1">
      <alignment horizontal="left" vertical="center" wrapText="1"/>
      <protection locked="0"/>
    </xf>
    <xf numFmtId="4" fontId="26" fillId="25" borderId="10" xfId="0" applyNumberFormat="1" applyFont="1" applyFill="1" applyBorder="1" applyAlignment="1" applyProtection="1">
      <alignment horizontal="right" vertical="center" wrapText="1"/>
      <protection locked="0"/>
    </xf>
    <xf numFmtId="10" fontId="24" fillId="25" borderId="10" xfId="0" applyNumberFormat="1" applyFont="1" applyFill="1" applyBorder="1" applyAlignment="1">
      <alignment vertical="center"/>
    </xf>
    <xf numFmtId="49" fontId="26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10" xfId="0" applyNumberFormat="1" applyFont="1" applyFill="1" applyBorder="1" applyAlignment="1" applyProtection="1">
      <alignment horizontal="left" vertical="center" wrapText="1"/>
      <protection locked="0"/>
    </xf>
    <xf numFmtId="4" fontId="26" fillId="24" borderId="10" xfId="0" applyNumberFormat="1" applyFont="1" applyFill="1" applyBorder="1" applyAlignment="1" applyProtection="1">
      <alignment horizontal="right" vertical="center" wrapText="1"/>
      <protection locked="0"/>
    </xf>
    <xf numFmtId="10" fontId="25" fillId="24" borderId="10" xfId="0" applyNumberFormat="1" applyFont="1" applyFill="1" applyBorder="1" applyAlignment="1">
      <alignment vertical="center"/>
    </xf>
    <xf numFmtId="4" fontId="27" fillId="24" borderId="10" xfId="0" applyNumberFormat="1" applyFont="1" applyFill="1" applyBorder="1" applyAlignment="1" applyProtection="1">
      <alignment horizontal="right" vertical="center" wrapText="1"/>
      <protection locked="0"/>
    </xf>
    <xf numFmtId="10" fontId="24" fillId="24" borderId="10" xfId="0" applyNumberFormat="1" applyFont="1" applyFill="1" applyBorder="1" applyAlignment="1">
      <alignment vertical="center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6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25" fillId="0" borderId="10" xfId="0" applyNumberFormat="1" applyFont="1" applyBorder="1" applyAlignment="1">
      <alignment vertical="center"/>
    </xf>
    <xf numFmtId="4" fontId="2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>
      <alignment vertical="center"/>
    </xf>
    <xf numFmtId="49" fontId="25" fillId="0" borderId="10" xfId="51" applyNumberFormat="1" applyFont="1" applyFill="1" applyBorder="1" applyAlignment="1">
      <alignment horizontal="center" vertical="center"/>
      <protection/>
    </xf>
    <xf numFmtId="0" fontId="25" fillId="0" borderId="10" xfId="51" applyFont="1" applyFill="1" applyBorder="1" applyAlignment="1">
      <alignment horizontal="left" vertical="center" wrapText="1"/>
      <protection/>
    </xf>
    <xf numFmtId="4" fontId="24" fillId="25" borderId="10" xfId="0" applyNumberFormat="1" applyFont="1" applyFill="1" applyBorder="1" applyAlignment="1">
      <alignment vertical="center"/>
    </xf>
    <xf numFmtId="4" fontId="24" fillId="0" borderId="10" xfId="0" applyNumberFormat="1" applyFont="1" applyBorder="1" applyAlignment="1">
      <alignment vertical="center"/>
    </xf>
    <xf numFmtId="10" fontId="25" fillId="0" borderId="10" xfId="0" applyNumberFormat="1" applyFont="1" applyBorder="1" applyAlignment="1">
      <alignment horizontal="right" vertical="center"/>
    </xf>
    <xf numFmtId="4" fontId="24" fillId="24" borderId="10" xfId="0" applyNumberFormat="1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vertical="center"/>
    </xf>
    <xf numFmtId="49" fontId="26" fillId="25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12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26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21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 wrapText="1"/>
    </xf>
    <xf numFmtId="49" fontId="26" fillId="25" borderId="10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B99 zmiany i realizacj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5"/>
  <sheetViews>
    <sheetView tabSelected="1" zoomScale="95" zoomScaleNormal="95" zoomScalePageLayoutView="0" workbookViewId="0" topLeftCell="A460">
      <selection activeCell="F1" sqref="F1:G1"/>
    </sheetView>
  </sheetViews>
  <sheetFormatPr defaultColWidth="9.00390625" defaultRowHeight="12.75"/>
  <cols>
    <col min="1" max="1" width="5.8515625" style="1" customWidth="1"/>
    <col min="2" max="3" width="7.00390625" style="1" customWidth="1"/>
    <col min="4" max="4" width="33.57421875" style="1" customWidth="1"/>
    <col min="5" max="5" width="17.8515625" style="1" customWidth="1"/>
    <col min="6" max="6" width="17.57421875" style="1" customWidth="1"/>
    <col min="7" max="7" width="13.28125" style="1" customWidth="1"/>
    <col min="8" max="16384" width="9.00390625" style="1" customWidth="1"/>
  </cols>
  <sheetData>
    <row r="1" spans="1:8" ht="57.75" customHeight="1">
      <c r="A1" s="8"/>
      <c r="B1" s="8"/>
      <c r="C1" s="8"/>
      <c r="D1" s="8"/>
      <c r="E1" s="8"/>
      <c r="F1" s="64" t="s">
        <v>353</v>
      </c>
      <c r="G1" s="64"/>
      <c r="H1" s="3"/>
    </row>
    <row r="2" spans="1:8" ht="20.25">
      <c r="A2" s="8"/>
      <c r="B2" s="8"/>
      <c r="C2" s="8"/>
      <c r="D2" s="8"/>
      <c r="E2" s="8"/>
      <c r="F2" s="8"/>
      <c r="G2" s="8"/>
      <c r="H2" s="2"/>
    </row>
    <row r="3" spans="1:8" ht="35.25" customHeight="1">
      <c r="A3" s="65" t="s">
        <v>351</v>
      </c>
      <c r="B3" s="65"/>
      <c r="C3" s="65"/>
      <c r="D3" s="65"/>
      <c r="E3" s="65"/>
      <c r="F3" s="65"/>
      <c r="G3" s="65"/>
      <c r="H3" s="4"/>
    </row>
    <row r="4" spans="1:7" ht="20.25">
      <c r="A4" s="9"/>
      <c r="B4" s="9"/>
      <c r="C4" s="9"/>
      <c r="D4" s="9"/>
      <c r="E4" s="9"/>
      <c r="F4" s="9"/>
      <c r="G4" s="9"/>
    </row>
    <row r="5" spans="1:7" ht="42.75" customHeight="1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352</v>
      </c>
      <c r="G5" s="10" t="s">
        <v>5</v>
      </c>
    </row>
    <row r="6" spans="1:7" ht="27" customHeight="1">
      <c r="A6" s="35" t="s">
        <v>6</v>
      </c>
      <c r="B6" s="11"/>
      <c r="C6" s="11"/>
      <c r="D6" s="12" t="s">
        <v>7</v>
      </c>
      <c r="E6" s="13">
        <f>E7+E11+E13</f>
        <v>254648.07</v>
      </c>
      <c r="F6" s="13">
        <f>F7+F11+F13</f>
        <v>210993.55000000002</v>
      </c>
      <c r="G6" s="14">
        <f aca="true" t="shared" si="0" ref="G6:G17">F6/E6</f>
        <v>0.8285692092620219</v>
      </c>
    </row>
    <row r="7" spans="1:7" s="5" customFormat="1" ht="23.25" customHeight="1">
      <c r="A7" s="60"/>
      <c r="B7" s="61" t="s">
        <v>8</v>
      </c>
      <c r="C7" s="15"/>
      <c r="D7" s="17" t="s">
        <v>9</v>
      </c>
      <c r="E7" s="18">
        <f>SUM(E8:E10)</f>
        <v>55000</v>
      </c>
      <c r="F7" s="18">
        <f>SUM(F8:F10)</f>
        <v>17486</v>
      </c>
      <c r="G7" s="19">
        <f t="shared" si="0"/>
        <v>0.3179272727272727</v>
      </c>
    </row>
    <row r="8" spans="1:7" s="5" customFormat="1" ht="20.25" customHeight="1">
      <c r="A8" s="60"/>
      <c r="B8" s="62"/>
      <c r="C8" s="16" t="s">
        <v>10</v>
      </c>
      <c r="D8" s="17" t="s">
        <v>11</v>
      </c>
      <c r="E8" s="18">
        <v>206</v>
      </c>
      <c r="F8" s="18">
        <v>206</v>
      </c>
      <c r="G8" s="19">
        <f t="shared" si="0"/>
        <v>1</v>
      </c>
    </row>
    <row r="9" spans="1:7" ht="17.25" customHeight="1">
      <c r="A9" s="60"/>
      <c r="B9" s="62"/>
      <c r="C9" s="16" t="s">
        <v>12</v>
      </c>
      <c r="D9" s="17" t="s">
        <v>13</v>
      </c>
      <c r="E9" s="20">
        <v>39794</v>
      </c>
      <c r="F9" s="20">
        <v>17280</v>
      </c>
      <c r="G9" s="21">
        <f t="shared" si="0"/>
        <v>0.4342363170327185</v>
      </c>
    </row>
    <row r="10" spans="1:7" ht="19.5" customHeight="1">
      <c r="A10" s="60"/>
      <c r="B10" s="63"/>
      <c r="C10" s="16" t="s">
        <v>14</v>
      </c>
      <c r="D10" s="17" t="s">
        <v>15</v>
      </c>
      <c r="E10" s="20">
        <v>15000</v>
      </c>
      <c r="F10" s="20">
        <v>0</v>
      </c>
      <c r="G10" s="21">
        <f t="shared" si="0"/>
        <v>0</v>
      </c>
    </row>
    <row r="11" spans="1:7" ht="16.5" customHeight="1">
      <c r="A11" s="60"/>
      <c r="B11" s="49" t="s">
        <v>16</v>
      </c>
      <c r="C11" s="22"/>
      <c r="D11" s="23" t="s">
        <v>17</v>
      </c>
      <c r="E11" s="24">
        <v>12862</v>
      </c>
      <c r="F11" s="24">
        <v>6721.48</v>
      </c>
      <c r="G11" s="25">
        <f t="shared" si="0"/>
        <v>0.5225843570206811</v>
      </c>
    </row>
    <row r="12" spans="1:7" ht="43.5" customHeight="1">
      <c r="A12" s="60"/>
      <c r="B12" s="50"/>
      <c r="C12" s="22" t="s">
        <v>18</v>
      </c>
      <c r="D12" s="23" t="s">
        <v>19</v>
      </c>
      <c r="E12" s="26">
        <v>12862</v>
      </c>
      <c r="F12" s="27">
        <v>6721.48</v>
      </c>
      <c r="G12" s="25">
        <f t="shared" si="0"/>
        <v>0.5225843570206811</v>
      </c>
    </row>
    <row r="13" spans="1:7" ht="19.5" customHeight="1">
      <c r="A13" s="60"/>
      <c r="B13" s="49" t="s">
        <v>20</v>
      </c>
      <c r="C13" s="22"/>
      <c r="D13" s="23" t="s">
        <v>21</v>
      </c>
      <c r="E13" s="24">
        <f>SUM(E14:E21)</f>
        <v>186786.07</v>
      </c>
      <c r="F13" s="24">
        <f>SUM(F14:F21)</f>
        <v>186786.07</v>
      </c>
      <c r="G13" s="25">
        <f t="shared" si="0"/>
        <v>1</v>
      </c>
    </row>
    <row r="14" spans="1:7" ht="22.5" customHeight="1">
      <c r="A14" s="60"/>
      <c r="B14" s="51"/>
      <c r="C14" s="22" t="s">
        <v>22</v>
      </c>
      <c r="D14" s="23" t="s">
        <v>23</v>
      </c>
      <c r="E14" s="26">
        <v>296.21</v>
      </c>
      <c r="F14" s="27">
        <v>296.21</v>
      </c>
      <c r="G14" s="25">
        <f t="shared" si="0"/>
        <v>1</v>
      </c>
    </row>
    <row r="15" spans="1:7" ht="19.5" customHeight="1">
      <c r="A15" s="60"/>
      <c r="B15" s="51"/>
      <c r="C15" s="22" t="s">
        <v>24</v>
      </c>
      <c r="D15" s="23" t="s">
        <v>25</v>
      </c>
      <c r="E15" s="26">
        <v>40.43</v>
      </c>
      <c r="F15" s="27">
        <v>40.43</v>
      </c>
      <c r="G15" s="25">
        <f t="shared" si="0"/>
        <v>1</v>
      </c>
    </row>
    <row r="16" spans="1:7" ht="19.5" customHeight="1">
      <c r="A16" s="60"/>
      <c r="B16" s="51"/>
      <c r="C16" s="28" t="s">
        <v>26</v>
      </c>
      <c r="D16" s="29" t="s">
        <v>27</v>
      </c>
      <c r="E16" s="26">
        <v>1950</v>
      </c>
      <c r="F16" s="27">
        <v>1950</v>
      </c>
      <c r="G16" s="25">
        <f t="shared" si="0"/>
        <v>1</v>
      </c>
    </row>
    <row r="17" spans="1:7" ht="21.75" customHeight="1">
      <c r="A17" s="60"/>
      <c r="B17" s="51"/>
      <c r="C17" s="22" t="s">
        <v>10</v>
      </c>
      <c r="D17" s="23" t="s">
        <v>28</v>
      </c>
      <c r="E17" s="26">
        <v>691.12</v>
      </c>
      <c r="F17" s="27">
        <v>691.12</v>
      </c>
      <c r="G17" s="25">
        <f t="shared" si="0"/>
        <v>1</v>
      </c>
    </row>
    <row r="18" spans="1:7" ht="19.5" customHeight="1">
      <c r="A18" s="60"/>
      <c r="B18" s="51"/>
      <c r="C18" s="22" t="s">
        <v>29</v>
      </c>
      <c r="D18" s="23" t="s">
        <v>30</v>
      </c>
      <c r="E18" s="26">
        <v>96.36</v>
      </c>
      <c r="F18" s="27">
        <v>96.36</v>
      </c>
      <c r="G18" s="25">
        <v>0</v>
      </c>
    </row>
    <row r="19" spans="1:7" ht="19.5" customHeight="1">
      <c r="A19" s="60"/>
      <c r="B19" s="51"/>
      <c r="C19" s="22" t="s">
        <v>12</v>
      </c>
      <c r="D19" s="23" t="s">
        <v>31</v>
      </c>
      <c r="E19" s="26">
        <v>570.65</v>
      </c>
      <c r="F19" s="27">
        <v>570.65</v>
      </c>
      <c r="G19" s="25">
        <v>0</v>
      </c>
    </row>
    <row r="20" spans="1:7" ht="48.75" customHeight="1">
      <c r="A20" s="60"/>
      <c r="B20" s="51"/>
      <c r="C20" s="22" t="s">
        <v>32</v>
      </c>
      <c r="D20" s="23" t="s">
        <v>33</v>
      </c>
      <c r="E20" s="26">
        <v>17.7</v>
      </c>
      <c r="F20" s="27">
        <v>17.7</v>
      </c>
      <c r="G20" s="25">
        <f>F20/E20</f>
        <v>1</v>
      </c>
    </row>
    <row r="21" spans="1:7" ht="30.75" customHeight="1">
      <c r="A21" s="60"/>
      <c r="B21" s="51"/>
      <c r="C21" s="22" t="s">
        <v>34</v>
      </c>
      <c r="D21" s="23" t="s">
        <v>35</v>
      </c>
      <c r="E21" s="26">
        <v>183123.6</v>
      </c>
      <c r="F21" s="27">
        <v>183123.6</v>
      </c>
      <c r="G21" s="25">
        <f>F21/E21</f>
        <v>1</v>
      </c>
    </row>
    <row r="22" spans="1:7" ht="28.5" customHeight="1">
      <c r="A22" s="39" t="s">
        <v>36</v>
      </c>
      <c r="B22" s="11"/>
      <c r="C22" s="11"/>
      <c r="D22" s="12" t="s">
        <v>37</v>
      </c>
      <c r="E22" s="13">
        <v>344230</v>
      </c>
      <c r="F22" s="30">
        <f>F23</f>
        <v>0</v>
      </c>
      <c r="G22" s="14">
        <f aca="true" t="shared" si="1" ref="G22:G58">F22/E22</f>
        <v>0</v>
      </c>
    </row>
    <row r="23" spans="1:7" ht="19.5" customHeight="1">
      <c r="A23" s="45"/>
      <c r="B23" s="49" t="s">
        <v>38</v>
      </c>
      <c r="C23" s="22"/>
      <c r="D23" s="23" t="s">
        <v>39</v>
      </c>
      <c r="E23" s="24">
        <f>SUM(E24:E25)</f>
        <v>344230</v>
      </c>
      <c r="F23" s="31">
        <f>SUM(F24:F25)</f>
        <v>0</v>
      </c>
      <c r="G23" s="25">
        <f t="shared" si="1"/>
        <v>0</v>
      </c>
    </row>
    <row r="24" spans="1:7" ht="19.5" customHeight="1">
      <c r="A24" s="45"/>
      <c r="B24" s="51"/>
      <c r="C24" s="22" t="s">
        <v>40</v>
      </c>
      <c r="D24" s="23" t="s">
        <v>41</v>
      </c>
      <c r="E24" s="26">
        <v>343730</v>
      </c>
      <c r="F24" s="27">
        <v>0</v>
      </c>
      <c r="G24" s="25">
        <f t="shared" si="1"/>
        <v>0</v>
      </c>
    </row>
    <row r="25" spans="1:7" ht="19.5" customHeight="1">
      <c r="A25" s="45"/>
      <c r="B25" s="50"/>
      <c r="C25" s="22" t="s">
        <v>10</v>
      </c>
      <c r="D25" s="23" t="s">
        <v>11</v>
      </c>
      <c r="E25" s="26">
        <v>500</v>
      </c>
      <c r="F25" s="27">
        <v>0</v>
      </c>
      <c r="G25" s="25">
        <f t="shared" si="1"/>
        <v>0</v>
      </c>
    </row>
    <row r="26" spans="1:7" s="6" customFormat="1" ht="19.5" customHeight="1">
      <c r="A26" s="39" t="s">
        <v>42</v>
      </c>
      <c r="B26" s="11"/>
      <c r="C26" s="11"/>
      <c r="D26" s="12" t="s">
        <v>43</v>
      </c>
      <c r="E26" s="13">
        <v>4295691</v>
      </c>
      <c r="F26" s="30">
        <f>F27</f>
        <v>80400.34999999999</v>
      </c>
      <c r="G26" s="14">
        <f t="shared" si="1"/>
        <v>0.01871651149954687</v>
      </c>
    </row>
    <row r="27" spans="1:7" ht="19.5" customHeight="1">
      <c r="A27" s="45"/>
      <c r="B27" s="49" t="s">
        <v>44</v>
      </c>
      <c r="C27" s="22"/>
      <c r="D27" s="23" t="s">
        <v>45</v>
      </c>
      <c r="E27" s="31">
        <f>SUM(E28:E31)</f>
        <v>4295691</v>
      </c>
      <c r="F27" s="31">
        <f>SUM(F28:F31)</f>
        <v>80400.34999999999</v>
      </c>
      <c r="G27" s="25">
        <f t="shared" si="1"/>
        <v>0.01871651149954687</v>
      </c>
    </row>
    <row r="28" spans="1:7" ht="19.5" customHeight="1">
      <c r="A28" s="45"/>
      <c r="B28" s="51"/>
      <c r="C28" s="22" t="s">
        <v>10</v>
      </c>
      <c r="D28" s="23" t="s">
        <v>11</v>
      </c>
      <c r="E28" s="26">
        <v>12500</v>
      </c>
      <c r="F28" s="27">
        <v>5501.94</v>
      </c>
      <c r="G28" s="25">
        <f t="shared" si="1"/>
        <v>0.44015519999999997</v>
      </c>
    </row>
    <row r="29" spans="1:7" ht="19.5" customHeight="1">
      <c r="A29" s="45"/>
      <c r="B29" s="51"/>
      <c r="C29" s="22" t="s">
        <v>29</v>
      </c>
      <c r="D29" s="23" t="s">
        <v>46</v>
      </c>
      <c r="E29" s="26">
        <v>250</v>
      </c>
      <c r="F29" s="27">
        <v>93.86</v>
      </c>
      <c r="G29" s="25">
        <f t="shared" si="1"/>
        <v>0.37544</v>
      </c>
    </row>
    <row r="30" spans="1:7" ht="19.5" customHeight="1">
      <c r="A30" s="45"/>
      <c r="B30" s="51"/>
      <c r="C30" s="22" t="s">
        <v>12</v>
      </c>
      <c r="D30" s="23" t="s">
        <v>13</v>
      </c>
      <c r="E30" s="26">
        <v>104850</v>
      </c>
      <c r="F30" s="27">
        <v>72843.26</v>
      </c>
      <c r="G30" s="25">
        <f t="shared" si="1"/>
        <v>0.6947378159275155</v>
      </c>
    </row>
    <row r="31" spans="1:7" ht="19.5" customHeight="1">
      <c r="A31" s="45"/>
      <c r="B31" s="51"/>
      <c r="C31" s="22" t="s">
        <v>47</v>
      </c>
      <c r="D31" s="23" t="s">
        <v>48</v>
      </c>
      <c r="E31" s="26">
        <v>4178091</v>
      </c>
      <c r="F31" s="27">
        <v>1961.29</v>
      </c>
      <c r="G31" s="25">
        <f t="shared" si="1"/>
        <v>0.00046942251856170675</v>
      </c>
    </row>
    <row r="32" spans="1:7" ht="19.5" customHeight="1">
      <c r="A32" s="45"/>
      <c r="B32" s="51"/>
      <c r="C32" s="22"/>
      <c r="D32" s="23" t="s">
        <v>49</v>
      </c>
      <c r="E32" s="26">
        <v>1291300</v>
      </c>
      <c r="F32" s="27">
        <v>105.31</v>
      </c>
      <c r="G32" s="25">
        <f t="shared" si="1"/>
        <v>8.155347324401766E-05</v>
      </c>
    </row>
    <row r="33" spans="1:7" ht="21.75" customHeight="1">
      <c r="A33" s="45"/>
      <c r="B33" s="51"/>
      <c r="C33" s="22"/>
      <c r="D33" s="23" t="s">
        <v>331</v>
      </c>
      <c r="E33" s="26">
        <v>2841471</v>
      </c>
      <c r="F33" s="27">
        <v>146.83</v>
      </c>
      <c r="G33" s="25">
        <f t="shared" si="1"/>
        <v>5.167393930819636E-05</v>
      </c>
    </row>
    <row r="34" spans="1:7" ht="19.5" customHeight="1">
      <c r="A34" s="45"/>
      <c r="B34" s="51"/>
      <c r="C34" s="22"/>
      <c r="D34" s="23" t="s">
        <v>332</v>
      </c>
      <c r="E34" s="26">
        <v>4000</v>
      </c>
      <c r="F34" s="27">
        <v>1365.07</v>
      </c>
      <c r="G34" s="25">
        <f t="shared" si="1"/>
        <v>0.3412675</v>
      </c>
    </row>
    <row r="35" spans="1:7" ht="19.5" customHeight="1">
      <c r="A35" s="45"/>
      <c r="B35" s="51"/>
      <c r="C35" s="22"/>
      <c r="D35" s="23" t="s">
        <v>333</v>
      </c>
      <c r="E35" s="26">
        <v>4300</v>
      </c>
      <c r="F35" s="27">
        <v>344.08</v>
      </c>
      <c r="G35" s="25">
        <f t="shared" si="1"/>
        <v>0.08001860465116278</v>
      </c>
    </row>
    <row r="36" spans="1:7" ht="19.5" customHeight="1">
      <c r="A36" s="45"/>
      <c r="B36" s="50"/>
      <c r="C36" s="22"/>
      <c r="D36" s="23" t="s">
        <v>50</v>
      </c>
      <c r="E36" s="26">
        <v>37000</v>
      </c>
      <c r="F36" s="27">
        <v>0</v>
      </c>
      <c r="G36" s="25">
        <f t="shared" si="1"/>
        <v>0</v>
      </c>
    </row>
    <row r="37" spans="1:7" ht="19.5" customHeight="1">
      <c r="A37" s="39" t="s">
        <v>51</v>
      </c>
      <c r="B37" s="11"/>
      <c r="C37" s="11"/>
      <c r="D37" s="12" t="s">
        <v>52</v>
      </c>
      <c r="E37" s="13">
        <v>225300</v>
      </c>
      <c r="F37" s="30">
        <f>F38</f>
        <v>10089.59</v>
      </c>
      <c r="G37" s="14">
        <f t="shared" si="1"/>
        <v>0.04478291167332446</v>
      </c>
    </row>
    <row r="38" spans="1:7" ht="19.5" customHeight="1">
      <c r="A38" s="45"/>
      <c r="B38" s="49" t="s">
        <v>53</v>
      </c>
      <c r="C38" s="22"/>
      <c r="D38" s="23" t="s">
        <v>54</v>
      </c>
      <c r="E38" s="24">
        <f>SUM(E39:E42)</f>
        <v>225300</v>
      </c>
      <c r="F38" s="31">
        <f>SUM(F39:F42)</f>
        <v>10089.59</v>
      </c>
      <c r="G38" s="25">
        <f t="shared" si="1"/>
        <v>0.04478291167332446</v>
      </c>
    </row>
    <row r="39" spans="1:7" ht="19.5" customHeight="1">
      <c r="A39" s="45"/>
      <c r="B39" s="51"/>
      <c r="C39" s="22" t="s">
        <v>10</v>
      </c>
      <c r="D39" s="23" t="s">
        <v>11</v>
      </c>
      <c r="E39" s="26">
        <v>2000</v>
      </c>
      <c r="F39" s="27">
        <v>607.4</v>
      </c>
      <c r="G39" s="25">
        <f t="shared" si="1"/>
        <v>0.30369999999999997</v>
      </c>
    </row>
    <row r="40" spans="1:7" ht="19.5" customHeight="1">
      <c r="A40" s="45"/>
      <c r="B40" s="51"/>
      <c r="C40" s="22" t="s">
        <v>12</v>
      </c>
      <c r="D40" s="23" t="s">
        <v>13</v>
      </c>
      <c r="E40" s="26">
        <v>34000</v>
      </c>
      <c r="F40" s="27">
        <v>9375.19</v>
      </c>
      <c r="G40" s="25">
        <f t="shared" si="1"/>
        <v>0.2757408823529412</v>
      </c>
    </row>
    <row r="41" spans="1:7" ht="19.5" customHeight="1">
      <c r="A41" s="45"/>
      <c r="B41" s="51"/>
      <c r="C41" s="22" t="s">
        <v>55</v>
      </c>
      <c r="D41" s="23" t="s">
        <v>56</v>
      </c>
      <c r="E41" s="26">
        <v>300</v>
      </c>
      <c r="F41" s="27">
        <v>107</v>
      </c>
      <c r="G41" s="25">
        <f t="shared" si="1"/>
        <v>0.3566666666666667</v>
      </c>
    </row>
    <row r="42" spans="1:7" ht="28.5" customHeight="1">
      <c r="A42" s="45"/>
      <c r="B42" s="51"/>
      <c r="C42" s="22" t="s">
        <v>57</v>
      </c>
      <c r="D42" s="23" t="s">
        <v>58</v>
      </c>
      <c r="E42" s="26">
        <v>189000</v>
      </c>
      <c r="F42" s="27">
        <v>0</v>
      </c>
      <c r="G42" s="25">
        <f t="shared" si="1"/>
        <v>0</v>
      </c>
    </row>
    <row r="43" spans="1:7" ht="28.5" customHeight="1">
      <c r="A43" s="45"/>
      <c r="B43" s="50"/>
      <c r="C43" s="22"/>
      <c r="D43" s="23" t="s">
        <v>334</v>
      </c>
      <c r="E43" s="26">
        <v>189000</v>
      </c>
      <c r="F43" s="27">
        <v>0</v>
      </c>
      <c r="G43" s="25">
        <f t="shared" si="1"/>
        <v>0</v>
      </c>
    </row>
    <row r="44" spans="1:7" s="6" customFormat="1" ht="19.5" customHeight="1">
      <c r="A44" s="39" t="s">
        <v>59</v>
      </c>
      <c r="B44" s="11"/>
      <c r="C44" s="11"/>
      <c r="D44" s="12" t="s">
        <v>60</v>
      </c>
      <c r="E44" s="13">
        <v>141000</v>
      </c>
      <c r="F44" s="30">
        <f>F45+F47</f>
        <v>12309.8</v>
      </c>
      <c r="G44" s="14">
        <f t="shared" si="1"/>
        <v>0.08730354609929078</v>
      </c>
    </row>
    <row r="45" spans="1:7" ht="19.5" customHeight="1">
      <c r="A45" s="45"/>
      <c r="B45" s="49" t="s">
        <v>61</v>
      </c>
      <c r="C45" s="22"/>
      <c r="D45" s="23" t="s">
        <v>62</v>
      </c>
      <c r="E45" s="24">
        <v>100000</v>
      </c>
      <c r="F45" s="31">
        <v>2460</v>
      </c>
      <c r="G45" s="25">
        <f t="shared" si="1"/>
        <v>0.0246</v>
      </c>
    </row>
    <row r="46" spans="1:7" ht="19.5" customHeight="1">
      <c r="A46" s="45"/>
      <c r="B46" s="50"/>
      <c r="C46" s="22" t="s">
        <v>12</v>
      </c>
      <c r="D46" s="23" t="s">
        <v>13</v>
      </c>
      <c r="E46" s="26">
        <v>100000</v>
      </c>
      <c r="F46" s="27">
        <v>2460</v>
      </c>
      <c r="G46" s="25">
        <f t="shared" si="1"/>
        <v>0.0246</v>
      </c>
    </row>
    <row r="47" spans="1:7" ht="19.5" customHeight="1">
      <c r="A47" s="45"/>
      <c r="B47" s="49" t="s">
        <v>63</v>
      </c>
      <c r="C47" s="22"/>
      <c r="D47" s="23" t="s">
        <v>64</v>
      </c>
      <c r="E47" s="24">
        <f>SUM(E48:E51)</f>
        <v>41000</v>
      </c>
      <c r="F47" s="31">
        <f>SUM(F48:F51)</f>
        <v>9849.8</v>
      </c>
      <c r="G47" s="25">
        <f t="shared" si="1"/>
        <v>0.2402390243902439</v>
      </c>
    </row>
    <row r="48" spans="1:7" ht="19.5" customHeight="1">
      <c r="A48" s="45"/>
      <c r="B48" s="51"/>
      <c r="C48" s="22" t="s">
        <v>10</v>
      </c>
      <c r="D48" s="23" t="s">
        <v>11</v>
      </c>
      <c r="E48" s="26">
        <v>18000</v>
      </c>
      <c r="F48" s="27">
        <v>154.5</v>
      </c>
      <c r="G48" s="25">
        <f t="shared" si="1"/>
        <v>0.008583333333333333</v>
      </c>
    </row>
    <row r="49" spans="1:7" ht="19.5" customHeight="1">
      <c r="A49" s="45"/>
      <c r="B49" s="51"/>
      <c r="C49" s="22" t="s">
        <v>29</v>
      </c>
      <c r="D49" s="23" t="s">
        <v>46</v>
      </c>
      <c r="E49" s="26">
        <v>1000</v>
      </c>
      <c r="F49" s="27">
        <v>517.39</v>
      </c>
      <c r="G49" s="25">
        <f t="shared" si="1"/>
        <v>0.51739</v>
      </c>
    </row>
    <row r="50" spans="1:7" ht="19.5" customHeight="1">
      <c r="A50" s="45"/>
      <c r="B50" s="51"/>
      <c r="C50" s="22" t="s">
        <v>65</v>
      </c>
      <c r="D50" s="23" t="s">
        <v>13</v>
      </c>
      <c r="E50" s="26">
        <v>21970</v>
      </c>
      <c r="F50" s="27">
        <v>9164.91</v>
      </c>
      <c r="G50" s="25">
        <f t="shared" si="1"/>
        <v>0.4171556668183887</v>
      </c>
    </row>
    <row r="51" spans="1:7" ht="19.5" customHeight="1">
      <c r="A51" s="45"/>
      <c r="B51" s="50"/>
      <c r="C51" s="22" t="s">
        <v>34</v>
      </c>
      <c r="D51" s="23" t="s">
        <v>66</v>
      </c>
      <c r="E51" s="26">
        <v>30</v>
      </c>
      <c r="F51" s="27">
        <v>13</v>
      </c>
      <c r="G51" s="25">
        <f t="shared" si="1"/>
        <v>0.43333333333333335</v>
      </c>
    </row>
    <row r="52" spans="1:7" s="6" customFormat="1" ht="58.5" customHeight="1">
      <c r="A52" s="39" t="s">
        <v>67</v>
      </c>
      <c r="B52" s="11"/>
      <c r="C52" s="11"/>
      <c r="D52" s="12" t="s">
        <v>68</v>
      </c>
      <c r="E52" s="13">
        <v>1795308</v>
      </c>
      <c r="F52" s="30">
        <f>SUM(F53+F65+F67+F72+F97+F107+F110)</f>
        <v>855095.5899999997</v>
      </c>
      <c r="G52" s="14">
        <f t="shared" si="1"/>
        <v>0.47629464693523327</v>
      </c>
    </row>
    <row r="53" spans="1:7" ht="19.5" customHeight="1">
      <c r="A53" s="45"/>
      <c r="B53" s="49" t="s">
        <v>69</v>
      </c>
      <c r="C53" s="22"/>
      <c r="D53" s="23" t="s">
        <v>70</v>
      </c>
      <c r="E53" s="24">
        <f>SUM(E54:E64)</f>
        <v>103918.9</v>
      </c>
      <c r="F53" s="31">
        <f>SUM(F54:F64)</f>
        <v>51403.200000000004</v>
      </c>
      <c r="G53" s="25">
        <f t="shared" si="1"/>
        <v>0.49464726820626476</v>
      </c>
    </row>
    <row r="54" spans="1:7" ht="19.5" customHeight="1">
      <c r="A54" s="45"/>
      <c r="B54" s="51"/>
      <c r="C54" s="22" t="s">
        <v>71</v>
      </c>
      <c r="D54" s="23" t="s">
        <v>72</v>
      </c>
      <c r="E54" s="26">
        <v>76776.2</v>
      </c>
      <c r="F54" s="27">
        <v>33332.01</v>
      </c>
      <c r="G54" s="25">
        <f t="shared" si="1"/>
        <v>0.43414508662840834</v>
      </c>
    </row>
    <row r="55" spans="1:7" ht="19.5" customHeight="1">
      <c r="A55" s="45"/>
      <c r="B55" s="51"/>
      <c r="C55" s="22" t="s">
        <v>73</v>
      </c>
      <c r="D55" s="23" t="s">
        <v>74</v>
      </c>
      <c r="E55" s="26">
        <v>5051.8</v>
      </c>
      <c r="F55" s="27">
        <v>4883.6</v>
      </c>
      <c r="G55" s="25">
        <f t="shared" si="1"/>
        <v>0.9667049368541907</v>
      </c>
    </row>
    <row r="56" spans="1:7" ht="19.5" customHeight="1">
      <c r="A56" s="45"/>
      <c r="B56" s="51"/>
      <c r="C56" s="22" t="s">
        <v>22</v>
      </c>
      <c r="D56" s="23" t="s">
        <v>75</v>
      </c>
      <c r="E56" s="26">
        <v>10547</v>
      </c>
      <c r="F56" s="27">
        <v>5727.54</v>
      </c>
      <c r="G56" s="25">
        <f t="shared" si="1"/>
        <v>0.5430492083056794</v>
      </c>
    </row>
    <row r="57" spans="1:7" ht="19.5" customHeight="1">
      <c r="A57" s="45"/>
      <c r="B57" s="51"/>
      <c r="C57" s="22" t="s">
        <v>24</v>
      </c>
      <c r="D57" s="23" t="s">
        <v>76</v>
      </c>
      <c r="E57" s="26">
        <v>403</v>
      </c>
      <c r="F57" s="27">
        <v>211.37</v>
      </c>
      <c r="G57" s="25">
        <f t="shared" si="1"/>
        <v>0.5244913151364764</v>
      </c>
    </row>
    <row r="58" spans="1:7" ht="19.5" customHeight="1">
      <c r="A58" s="45"/>
      <c r="B58" s="51"/>
      <c r="C58" s="22" t="s">
        <v>10</v>
      </c>
      <c r="D58" s="23" t="s">
        <v>11</v>
      </c>
      <c r="E58" s="26">
        <v>2926</v>
      </c>
      <c r="F58" s="27">
        <v>1699.76</v>
      </c>
      <c r="G58" s="25">
        <f t="shared" si="1"/>
        <v>0.580915926179084</v>
      </c>
    </row>
    <row r="59" spans="1:7" ht="19.5" customHeight="1">
      <c r="A59" s="45"/>
      <c r="B59" s="51"/>
      <c r="C59" s="22" t="s">
        <v>77</v>
      </c>
      <c r="D59" s="23" t="s">
        <v>78</v>
      </c>
      <c r="E59" s="26">
        <v>74</v>
      </c>
      <c r="F59" s="27">
        <v>74</v>
      </c>
      <c r="G59" s="25"/>
    </row>
    <row r="60" spans="1:7" ht="19.5" customHeight="1">
      <c r="A60" s="45"/>
      <c r="B60" s="51"/>
      <c r="C60" s="22" t="s">
        <v>79</v>
      </c>
      <c r="D60" s="23" t="s">
        <v>80</v>
      </c>
      <c r="E60" s="26">
        <v>138</v>
      </c>
      <c r="F60" s="27">
        <v>138</v>
      </c>
      <c r="G60" s="25">
        <f aca="true" t="shared" si="2" ref="G60:G88">F60/E60</f>
        <v>1</v>
      </c>
    </row>
    <row r="61" spans="1:7" ht="19.5" customHeight="1">
      <c r="A61" s="45"/>
      <c r="B61" s="51"/>
      <c r="C61" s="22" t="s">
        <v>12</v>
      </c>
      <c r="D61" s="23" t="s">
        <v>13</v>
      </c>
      <c r="E61" s="26">
        <v>4862</v>
      </c>
      <c r="F61" s="27">
        <v>3520.43</v>
      </c>
      <c r="G61" s="25">
        <f t="shared" si="2"/>
        <v>0.7240703414232825</v>
      </c>
    </row>
    <row r="62" spans="1:7" ht="45.75" customHeight="1">
      <c r="A62" s="45"/>
      <c r="B62" s="51"/>
      <c r="C62" s="22" t="s">
        <v>32</v>
      </c>
      <c r="D62" s="23" t="s">
        <v>81</v>
      </c>
      <c r="E62" s="26">
        <v>1000</v>
      </c>
      <c r="F62" s="27">
        <v>585.81</v>
      </c>
      <c r="G62" s="25">
        <f t="shared" si="2"/>
        <v>0.5858099999999999</v>
      </c>
    </row>
    <row r="63" spans="1:7" ht="22.5" customHeight="1">
      <c r="A63" s="45"/>
      <c r="B63" s="51"/>
      <c r="C63" s="22" t="s">
        <v>82</v>
      </c>
      <c r="D63" s="23" t="s">
        <v>335</v>
      </c>
      <c r="E63" s="26">
        <v>1640.9</v>
      </c>
      <c r="F63" s="27">
        <v>1230.68</v>
      </c>
      <c r="G63" s="25">
        <f t="shared" si="2"/>
        <v>0.7500030471082942</v>
      </c>
    </row>
    <row r="64" spans="1:7" ht="27.75" customHeight="1">
      <c r="A64" s="45"/>
      <c r="B64" s="50"/>
      <c r="C64" s="22" t="s">
        <v>83</v>
      </c>
      <c r="D64" s="23" t="s">
        <v>336</v>
      </c>
      <c r="E64" s="26">
        <v>500</v>
      </c>
      <c r="F64" s="26">
        <v>0</v>
      </c>
      <c r="G64" s="27">
        <f t="shared" si="2"/>
        <v>0</v>
      </c>
    </row>
    <row r="65" spans="1:7" ht="22.5" customHeight="1">
      <c r="A65" s="45"/>
      <c r="B65" s="49" t="s">
        <v>84</v>
      </c>
      <c r="C65" s="22"/>
      <c r="D65" s="23" t="s">
        <v>337</v>
      </c>
      <c r="E65" s="24">
        <v>4500</v>
      </c>
      <c r="F65" s="24">
        <f>F66</f>
        <v>1972.42</v>
      </c>
      <c r="G65" s="27">
        <f t="shared" si="2"/>
        <v>0.43831555555555557</v>
      </c>
    </row>
    <row r="66" spans="1:7" ht="19.5" customHeight="1">
      <c r="A66" s="45"/>
      <c r="B66" s="50"/>
      <c r="C66" s="22" t="s">
        <v>12</v>
      </c>
      <c r="D66" s="23" t="s">
        <v>13</v>
      </c>
      <c r="E66" s="26">
        <v>4500</v>
      </c>
      <c r="F66" s="26">
        <v>1972.42</v>
      </c>
      <c r="G66" s="27">
        <f t="shared" si="2"/>
        <v>0.43831555555555557</v>
      </c>
    </row>
    <row r="67" spans="1:7" ht="19.5" customHeight="1">
      <c r="A67" s="45"/>
      <c r="B67" s="49" t="s">
        <v>85</v>
      </c>
      <c r="C67" s="22"/>
      <c r="D67" s="23" t="s">
        <v>86</v>
      </c>
      <c r="E67" s="24">
        <f>SUM(E68:E71)</f>
        <v>79300</v>
      </c>
      <c r="F67" s="31">
        <f>SUM(F68:F71)</f>
        <v>48982.96</v>
      </c>
      <c r="G67" s="25">
        <f t="shared" si="2"/>
        <v>0.6176918032786886</v>
      </c>
    </row>
    <row r="68" spans="1:7" ht="19.5" customHeight="1">
      <c r="A68" s="45"/>
      <c r="B68" s="51"/>
      <c r="C68" s="22" t="s">
        <v>87</v>
      </c>
      <c r="D68" s="23" t="s">
        <v>88</v>
      </c>
      <c r="E68" s="26">
        <v>67800</v>
      </c>
      <c r="F68" s="27">
        <v>46850</v>
      </c>
      <c r="G68" s="25">
        <f t="shared" si="2"/>
        <v>0.6910029498525073</v>
      </c>
    </row>
    <row r="69" spans="1:7" ht="19.5" customHeight="1">
      <c r="A69" s="45"/>
      <c r="B69" s="51"/>
      <c r="C69" s="22" t="s">
        <v>10</v>
      </c>
      <c r="D69" s="23" t="s">
        <v>11</v>
      </c>
      <c r="E69" s="26">
        <v>6000</v>
      </c>
      <c r="F69" s="27">
        <v>915.4</v>
      </c>
      <c r="G69" s="25">
        <f t="shared" si="2"/>
        <v>0.15256666666666666</v>
      </c>
    </row>
    <row r="70" spans="1:7" ht="19.5" customHeight="1">
      <c r="A70" s="45"/>
      <c r="B70" s="51"/>
      <c r="C70" s="22" t="s">
        <v>12</v>
      </c>
      <c r="D70" s="23" t="s">
        <v>13</v>
      </c>
      <c r="E70" s="26">
        <v>4500</v>
      </c>
      <c r="F70" s="27">
        <v>1027</v>
      </c>
      <c r="G70" s="25">
        <f t="shared" si="2"/>
        <v>0.22822222222222222</v>
      </c>
    </row>
    <row r="71" spans="1:7" ht="19.5" customHeight="1">
      <c r="A71" s="45"/>
      <c r="B71" s="50"/>
      <c r="C71" s="22" t="s">
        <v>89</v>
      </c>
      <c r="D71" s="23" t="s">
        <v>90</v>
      </c>
      <c r="E71" s="26">
        <v>1000</v>
      </c>
      <c r="F71" s="27">
        <v>190.56</v>
      </c>
      <c r="G71" s="25">
        <f t="shared" si="2"/>
        <v>0.19056</v>
      </c>
    </row>
    <row r="72" spans="1:7" ht="23.25" customHeight="1">
      <c r="A72" s="45"/>
      <c r="B72" s="49" t="s">
        <v>91</v>
      </c>
      <c r="C72" s="22"/>
      <c r="D72" s="23" t="s">
        <v>92</v>
      </c>
      <c r="E72" s="24">
        <f>SUM(E73:E95)</f>
        <v>1483908.77</v>
      </c>
      <c r="F72" s="31">
        <f>SUM(F73:F95)</f>
        <v>731594.9199999998</v>
      </c>
      <c r="G72" s="25">
        <f t="shared" si="2"/>
        <v>0.49301879926216746</v>
      </c>
    </row>
    <row r="73" spans="1:7" ht="29.25" customHeight="1">
      <c r="A73" s="45"/>
      <c r="B73" s="51"/>
      <c r="C73" s="22" t="s">
        <v>65</v>
      </c>
      <c r="D73" s="23" t="s">
        <v>93</v>
      </c>
      <c r="E73" s="26">
        <v>2000</v>
      </c>
      <c r="F73" s="27">
        <v>236</v>
      </c>
      <c r="G73" s="25">
        <f t="shared" si="2"/>
        <v>0.118</v>
      </c>
    </row>
    <row r="74" spans="1:7" ht="19.5" customHeight="1">
      <c r="A74" s="45"/>
      <c r="B74" s="51"/>
      <c r="C74" s="22" t="s">
        <v>71</v>
      </c>
      <c r="D74" s="23" t="s">
        <v>72</v>
      </c>
      <c r="E74" s="26">
        <v>896405</v>
      </c>
      <c r="F74" s="27">
        <v>449383.88</v>
      </c>
      <c r="G74" s="25">
        <f t="shared" si="2"/>
        <v>0.5013179087577602</v>
      </c>
    </row>
    <row r="75" spans="1:7" ht="19.5" customHeight="1">
      <c r="A75" s="45"/>
      <c r="B75" s="51"/>
      <c r="C75" s="22" t="s">
        <v>73</v>
      </c>
      <c r="D75" s="23" t="s">
        <v>74</v>
      </c>
      <c r="E75" s="26">
        <v>67230</v>
      </c>
      <c r="F75" s="27">
        <v>67230</v>
      </c>
      <c r="G75" s="25">
        <f t="shared" si="2"/>
        <v>1</v>
      </c>
    </row>
    <row r="76" spans="1:7" ht="19.5" customHeight="1">
      <c r="A76" s="45"/>
      <c r="B76" s="51"/>
      <c r="C76" s="22" t="s">
        <v>22</v>
      </c>
      <c r="D76" s="23" t="s">
        <v>75</v>
      </c>
      <c r="E76" s="26">
        <v>143331</v>
      </c>
      <c r="F76" s="27">
        <v>71856.96</v>
      </c>
      <c r="G76" s="25">
        <f t="shared" si="2"/>
        <v>0.5013357891872658</v>
      </c>
    </row>
    <row r="77" spans="1:7" ht="19.5" customHeight="1">
      <c r="A77" s="45"/>
      <c r="B77" s="51"/>
      <c r="C77" s="22" t="s">
        <v>24</v>
      </c>
      <c r="D77" s="23" t="s">
        <v>76</v>
      </c>
      <c r="E77" s="26">
        <v>23256</v>
      </c>
      <c r="F77" s="27">
        <v>9770.68</v>
      </c>
      <c r="G77" s="25">
        <f t="shared" si="2"/>
        <v>0.4201358789129687</v>
      </c>
    </row>
    <row r="78" spans="1:7" ht="19.5" customHeight="1">
      <c r="A78" s="45"/>
      <c r="B78" s="51"/>
      <c r="C78" s="22" t="s">
        <v>26</v>
      </c>
      <c r="D78" s="23" t="s">
        <v>94</v>
      </c>
      <c r="E78" s="26">
        <v>6000</v>
      </c>
      <c r="F78" s="27">
        <v>773.87</v>
      </c>
      <c r="G78" s="25">
        <f t="shared" si="2"/>
        <v>0.12897833333333333</v>
      </c>
    </row>
    <row r="79" spans="1:7" ht="19.5" customHeight="1">
      <c r="A79" s="45"/>
      <c r="B79" s="51"/>
      <c r="C79" s="22" t="s">
        <v>10</v>
      </c>
      <c r="D79" s="23" t="s">
        <v>11</v>
      </c>
      <c r="E79" s="26">
        <v>29000</v>
      </c>
      <c r="F79" s="27">
        <v>11748.43</v>
      </c>
      <c r="G79" s="25">
        <f t="shared" si="2"/>
        <v>0.405118275862069</v>
      </c>
    </row>
    <row r="80" spans="1:7" ht="19.5" customHeight="1">
      <c r="A80" s="45"/>
      <c r="B80" s="51"/>
      <c r="C80" s="22" t="s">
        <v>77</v>
      </c>
      <c r="D80" s="23" t="s">
        <v>95</v>
      </c>
      <c r="E80" s="26">
        <v>15000</v>
      </c>
      <c r="F80" s="27">
        <v>7002.94</v>
      </c>
      <c r="G80" s="25">
        <f t="shared" si="2"/>
        <v>0.46686266666666665</v>
      </c>
    </row>
    <row r="81" spans="1:7" ht="19.5" customHeight="1">
      <c r="A81" s="45"/>
      <c r="B81" s="51"/>
      <c r="C81" s="22" t="s">
        <v>29</v>
      </c>
      <c r="D81" s="23" t="s">
        <v>46</v>
      </c>
      <c r="E81" s="26">
        <v>60000</v>
      </c>
      <c r="F81" s="27">
        <v>29676.21</v>
      </c>
      <c r="G81" s="25">
        <f t="shared" si="2"/>
        <v>0.4946035</v>
      </c>
    </row>
    <row r="82" spans="1:7" ht="19.5" customHeight="1">
      <c r="A82" s="45"/>
      <c r="B82" s="51"/>
      <c r="C82" s="22" t="s">
        <v>79</v>
      </c>
      <c r="D82" s="23" t="s">
        <v>80</v>
      </c>
      <c r="E82" s="26">
        <v>3000</v>
      </c>
      <c r="F82" s="27">
        <v>123</v>
      </c>
      <c r="G82" s="25">
        <f t="shared" si="2"/>
        <v>0.041</v>
      </c>
    </row>
    <row r="83" spans="1:7" ht="19.5" customHeight="1">
      <c r="A83" s="45"/>
      <c r="B83" s="51"/>
      <c r="C83" s="22" t="s">
        <v>96</v>
      </c>
      <c r="D83" s="23" t="s">
        <v>97</v>
      </c>
      <c r="E83" s="26">
        <v>1000</v>
      </c>
      <c r="F83" s="27">
        <v>320</v>
      </c>
      <c r="G83" s="25">
        <f t="shared" si="2"/>
        <v>0.32</v>
      </c>
    </row>
    <row r="84" spans="1:7" ht="19.5" customHeight="1">
      <c r="A84" s="45"/>
      <c r="B84" s="51"/>
      <c r="C84" s="22" t="s">
        <v>12</v>
      </c>
      <c r="D84" s="23" t="s">
        <v>13</v>
      </c>
      <c r="E84" s="26">
        <v>146091</v>
      </c>
      <c r="F84" s="27">
        <v>28845.83</v>
      </c>
      <c r="G84" s="25">
        <f t="shared" si="2"/>
        <v>0.19745110924013115</v>
      </c>
    </row>
    <row r="85" spans="1:7" ht="19.5" customHeight="1">
      <c r="A85" s="45"/>
      <c r="B85" s="51"/>
      <c r="C85" s="22" t="s">
        <v>98</v>
      </c>
      <c r="D85" s="23" t="s">
        <v>99</v>
      </c>
      <c r="E85" s="26">
        <v>2650</v>
      </c>
      <c r="F85" s="27">
        <v>1161.08</v>
      </c>
      <c r="G85" s="25">
        <f t="shared" si="2"/>
        <v>0.43814339622641507</v>
      </c>
    </row>
    <row r="86" spans="1:7" ht="45.75" customHeight="1">
      <c r="A86" s="45"/>
      <c r="B86" s="51"/>
      <c r="C86" s="22" t="s">
        <v>100</v>
      </c>
      <c r="D86" s="23" t="s">
        <v>101</v>
      </c>
      <c r="E86" s="26">
        <v>5000</v>
      </c>
      <c r="F86" s="27">
        <v>2433.13</v>
      </c>
      <c r="G86" s="25">
        <f t="shared" si="2"/>
        <v>0.486626</v>
      </c>
    </row>
    <row r="87" spans="1:7" ht="43.5" customHeight="1">
      <c r="A87" s="45"/>
      <c r="B87" s="51"/>
      <c r="C87" s="22" t="s">
        <v>32</v>
      </c>
      <c r="D87" s="23" t="s">
        <v>81</v>
      </c>
      <c r="E87" s="26">
        <v>11000</v>
      </c>
      <c r="F87" s="27">
        <v>4333.17</v>
      </c>
      <c r="G87" s="25">
        <f t="shared" si="2"/>
        <v>0.39392454545454547</v>
      </c>
    </row>
    <row r="88" spans="1:7" ht="19.5" customHeight="1">
      <c r="A88" s="45"/>
      <c r="B88" s="51"/>
      <c r="C88" s="22" t="s">
        <v>89</v>
      </c>
      <c r="D88" s="23" t="s">
        <v>90</v>
      </c>
      <c r="E88" s="26">
        <v>23000</v>
      </c>
      <c r="F88" s="27">
        <v>11988.96</v>
      </c>
      <c r="G88" s="25">
        <f t="shared" si="2"/>
        <v>0.5212591304347826</v>
      </c>
    </row>
    <row r="89" spans="1:7" ht="19.5" customHeight="1">
      <c r="A89" s="45"/>
      <c r="B89" s="51"/>
      <c r="C89" s="22" t="s">
        <v>102</v>
      </c>
      <c r="D89" s="23" t="s">
        <v>103</v>
      </c>
      <c r="E89" s="26">
        <v>1000</v>
      </c>
      <c r="F89" s="27">
        <v>0</v>
      </c>
      <c r="G89" s="32" t="s">
        <v>104</v>
      </c>
    </row>
    <row r="90" spans="1:7" ht="21.75" customHeight="1">
      <c r="A90" s="45"/>
      <c r="B90" s="51"/>
      <c r="C90" s="22" t="s">
        <v>34</v>
      </c>
      <c r="D90" s="23" t="s">
        <v>66</v>
      </c>
      <c r="E90" s="26">
        <v>8500</v>
      </c>
      <c r="F90" s="27">
        <v>5513.75</v>
      </c>
      <c r="G90" s="25">
        <f aca="true" t="shared" si="3" ref="G90:G121">F90/E90</f>
        <v>0.6486764705882353</v>
      </c>
    </row>
    <row r="91" spans="1:7" ht="30" customHeight="1">
      <c r="A91" s="45"/>
      <c r="B91" s="51"/>
      <c r="C91" s="22" t="s">
        <v>82</v>
      </c>
      <c r="D91" s="23" t="s">
        <v>105</v>
      </c>
      <c r="E91" s="26">
        <v>19143.77</v>
      </c>
      <c r="F91" s="27">
        <v>14357.83</v>
      </c>
      <c r="G91" s="25">
        <f t="shared" si="3"/>
        <v>0.7500001305907875</v>
      </c>
    </row>
    <row r="92" spans="1:7" ht="21.75" customHeight="1">
      <c r="A92" s="45"/>
      <c r="B92" s="51"/>
      <c r="C92" s="22" t="s">
        <v>106</v>
      </c>
      <c r="D92" s="23" t="s">
        <v>107</v>
      </c>
      <c r="E92" s="26">
        <v>1030</v>
      </c>
      <c r="F92" s="27">
        <v>1030</v>
      </c>
      <c r="G92" s="25">
        <f t="shared" si="3"/>
        <v>1</v>
      </c>
    </row>
    <row r="93" spans="1:7" ht="27" customHeight="1">
      <c r="A93" s="45"/>
      <c r="B93" s="51"/>
      <c r="C93" s="22" t="s">
        <v>108</v>
      </c>
      <c r="D93" s="23" t="s">
        <v>109</v>
      </c>
      <c r="E93" s="26">
        <v>400</v>
      </c>
      <c r="F93" s="27">
        <v>400</v>
      </c>
      <c r="G93" s="25">
        <f t="shared" si="3"/>
        <v>1</v>
      </c>
    </row>
    <row r="94" spans="1:7" ht="31.5" customHeight="1">
      <c r="A94" s="45"/>
      <c r="B94" s="51"/>
      <c r="C94" s="22" t="s">
        <v>83</v>
      </c>
      <c r="D94" s="23" t="s">
        <v>110</v>
      </c>
      <c r="E94" s="26">
        <v>12000</v>
      </c>
      <c r="F94" s="27">
        <v>5537.2</v>
      </c>
      <c r="G94" s="25">
        <f t="shared" si="3"/>
        <v>0.4614333333333333</v>
      </c>
    </row>
    <row r="95" spans="1:7" ht="22.5" customHeight="1">
      <c r="A95" s="45"/>
      <c r="B95" s="51"/>
      <c r="C95" s="22" t="s">
        <v>57</v>
      </c>
      <c r="D95" s="23" t="s">
        <v>338</v>
      </c>
      <c r="E95" s="26">
        <v>7872</v>
      </c>
      <c r="F95" s="27">
        <v>7872</v>
      </c>
      <c r="G95" s="25">
        <f t="shared" si="3"/>
        <v>1</v>
      </c>
    </row>
    <row r="96" spans="1:7" ht="22.5" customHeight="1">
      <c r="A96" s="45"/>
      <c r="B96" s="50"/>
      <c r="C96" s="22"/>
      <c r="D96" s="23" t="s">
        <v>111</v>
      </c>
      <c r="E96" s="26">
        <v>7872</v>
      </c>
      <c r="F96" s="27">
        <v>7872</v>
      </c>
      <c r="G96" s="25">
        <f t="shared" si="3"/>
        <v>1</v>
      </c>
    </row>
    <row r="97" spans="1:7" ht="19.5" customHeight="1">
      <c r="A97" s="45"/>
      <c r="B97" s="49" t="s">
        <v>112</v>
      </c>
      <c r="C97" s="22"/>
      <c r="D97" s="23" t="s">
        <v>113</v>
      </c>
      <c r="E97" s="24">
        <f>SUM(E98:E106)</f>
        <v>9726</v>
      </c>
      <c r="F97" s="31">
        <f>SUM(F98:F106)</f>
        <v>6655.95</v>
      </c>
      <c r="G97" s="25">
        <f t="shared" si="3"/>
        <v>0.6843460826650216</v>
      </c>
    </row>
    <row r="98" spans="1:7" ht="15.75" customHeight="1">
      <c r="A98" s="45"/>
      <c r="B98" s="51"/>
      <c r="C98" s="22" t="s">
        <v>65</v>
      </c>
      <c r="D98" s="23" t="s">
        <v>114</v>
      </c>
      <c r="E98" s="26">
        <v>6400</v>
      </c>
      <c r="F98" s="27">
        <v>4557.19</v>
      </c>
      <c r="G98" s="25">
        <f t="shared" si="3"/>
        <v>0.7120609375</v>
      </c>
    </row>
    <row r="99" spans="1:7" ht="25.5" customHeight="1">
      <c r="A99" s="45"/>
      <c r="B99" s="51"/>
      <c r="C99" s="22" t="s">
        <v>115</v>
      </c>
      <c r="D99" s="23" t="s">
        <v>116</v>
      </c>
      <c r="E99" s="26">
        <v>1187</v>
      </c>
      <c r="F99" s="27">
        <v>1187</v>
      </c>
      <c r="G99" s="25">
        <f t="shared" si="3"/>
        <v>1</v>
      </c>
    </row>
    <row r="100" spans="1:7" ht="15.75" customHeight="1">
      <c r="A100" s="45"/>
      <c r="B100" s="51"/>
      <c r="C100" s="22" t="s">
        <v>22</v>
      </c>
      <c r="D100" s="23" t="s">
        <v>339</v>
      </c>
      <c r="E100" s="26">
        <v>1146.3</v>
      </c>
      <c r="F100" s="27">
        <v>784.68</v>
      </c>
      <c r="G100" s="25">
        <f t="shared" si="3"/>
        <v>0.6845328448050249</v>
      </c>
    </row>
    <row r="101" spans="1:7" ht="15" customHeight="1">
      <c r="A101" s="45"/>
      <c r="B101" s="51"/>
      <c r="C101" s="22" t="s">
        <v>24</v>
      </c>
      <c r="D101" s="23" t="s">
        <v>76</v>
      </c>
      <c r="E101" s="26">
        <v>192.7</v>
      </c>
      <c r="F101" s="27">
        <v>127.08</v>
      </c>
      <c r="G101" s="25">
        <f t="shared" si="3"/>
        <v>0.6594706798131812</v>
      </c>
    </row>
    <row r="102" spans="1:7" ht="19.5" customHeight="1">
      <c r="A102" s="45"/>
      <c r="B102" s="51"/>
      <c r="C102" s="22" t="s">
        <v>10</v>
      </c>
      <c r="D102" s="23" t="s">
        <v>11</v>
      </c>
      <c r="E102" s="26">
        <v>200</v>
      </c>
      <c r="F102" s="27">
        <v>0</v>
      </c>
      <c r="G102" s="25">
        <f t="shared" si="3"/>
        <v>0</v>
      </c>
    </row>
    <row r="103" spans="1:7" ht="16.5" customHeight="1">
      <c r="A103" s="45"/>
      <c r="B103" s="51"/>
      <c r="C103" s="22" t="s">
        <v>29</v>
      </c>
      <c r="D103" s="23" t="s">
        <v>46</v>
      </c>
      <c r="E103" s="26">
        <v>50</v>
      </c>
      <c r="F103" s="27">
        <v>0</v>
      </c>
      <c r="G103" s="25">
        <f t="shared" si="3"/>
        <v>0</v>
      </c>
    </row>
    <row r="104" spans="1:7" ht="19.5" customHeight="1">
      <c r="A104" s="45"/>
      <c r="B104" s="51"/>
      <c r="C104" s="22" t="s">
        <v>12</v>
      </c>
      <c r="D104" s="23" t="s">
        <v>13</v>
      </c>
      <c r="E104" s="26">
        <v>300</v>
      </c>
      <c r="F104" s="27">
        <v>0</v>
      </c>
      <c r="G104" s="25">
        <f t="shared" si="3"/>
        <v>0</v>
      </c>
    </row>
    <row r="105" spans="1:7" ht="31.5" customHeight="1">
      <c r="A105" s="45"/>
      <c r="B105" s="51"/>
      <c r="C105" s="22" t="s">
        <v>32</v>
      </c>
      <c r="D105" s="23" t="s">
        <v>340</v>
      </c>
      <c r="E105" s="26">
        <v>50</v>
      </c>
      <c r="F105" s="27">
        <v>0</v>
      </c>
      <c r="G105" s="25">
        <f t="shared" si="3"/>
        <v>0</v>
      </c>
    </row>
    <row r="106" spans="1:7" ht="19.5" customHeight="1">
      <c r="A106" s="45"/>
      <c r="B106" s="50"/>
      <c r="C106" s="22" t="s">
        <v>89</v>
      </c>
      <c r="D106" s="23" t="s">
        <v>341</v>
      </c>
      <c r="E106" s="26">
        <v>200</v>
      </c>
      <c r="F106" s="27">
        <v>0</v>
      </c>
      <c r="G106" s="25">
        <f t="shared" si="3"/>
        <v>0</v>
      </c>
    </row>
    <row r="107" spans="1:7" ht="19.5" customHeight="1">
      <c r="A107" s="45"/>
      <c r="B107" s="49" t="s">
        <v>117</v>
      </c>
      <c r="C107" s="22"/>
      <c r="D107" s="23" t="s">
        <v>118</v>
      </c>
      <c r="E107" s="24">
        <f>SUM(E108:E109)</f>
        <v>22100</v>
      </c>
      <c r="F107" s="31">
        <f>SUM(F108:F109)</f>
        <v>7605.24</v>
      </c>
      <c r="G107" s="25">
        <f t="shared" si="3"/>
        <v>0.3441285067873303</v>
      </c>
    </row>
    <row r="108" spans="1:7" ht="19.5" customHeight="1">
      <c r="A108" s="45"/>
      <c r="B108" s="51"/>
      <c r="C108" s="22" t="s">
        <v>10</v>
      </c>
      <c r="D108" s="23" t="s">
        <v>11</v>
      </c>
      <c r="E108" s="26">
        <v>5000</v>
      </c>
      <c r="F108" s="27">
        <v>3540.1</v>
      </c>
      <c r="G108" s="25">
        <f t="shared" si="3"/>
        <v>0.70802</v>
      </c>
    </row>
    <row r="109" spans="1:7" ht="18.75" customHeight="1">
      <c r="A109" s="45"/>
      <c r="B109" s="50"/>
      <c r="C109" s="22" t="s">
        <v>12</v>
      </c>
      <c r="D109" s="23" t="s">
        <v>13</v>
      </c>
      <c r="E109" s="26">
        <v>17100</v>
      </c>
      <c r="F109" s="27">
        <v>4065.14</v>
      </c>
      <c r="G109" s="25">
        <f t="shared" si="3"/>
        <v>0.23772748538011695</v>
      </c>
    </row>
    <row r="110" spans="1:7" ht="19.5" customHeight="1">
      <c r="A110" s="45"/>
      <c r="B110" s="49" t="s">
        <v>119</v>
      </c>
      <c r="C110" s="22"/>
      <c r="D110" s="23" t="s">
        <v>120</v>
      </c>
      <c r="E110" s="24">
        <f>SUM(E111:E120)</f>
        <v>73048.33</v>
      </c>
      <c r="F110" s="31">
        <v>6880.9</v>
      </c>
      <c r="G110" s="25">
        <f t="shared" si="3"/>
        <v>0.09419654083809992</v>
      </c>
    </row>
    <row r="111" spans="1:7" ht="31.5" customHeight="1">
      <c r="A111" s="45"/>
      <c r="B111" s="51"/>
      <c r="C111" s="22" t="s">
        <v>121</v>
      </c>
      <c r="D111" s="23" t="s">
        <v>342</v>
      </c>
      <c r="E111" s="26">
        <v>4655</v>
      </c>
      <c r="F111" s="27">
        <v>2327.1</v>
      </c>
      <c r="G111" s="25">
        <f t="shared" si="3"/>
        <v>0.49991407089151446</v>
      </c>
    </row>
    <row r="112" spans="1:7" ht="22.5" customHeight="1">
      <c r="A112" s="45"/>
      <c r="B112" s="51"/>
      <c r="C112" s="22" t="s">
        <v>65</v>
      </c>
      <c r="D112" s="23" t="s">
        <v>93</v>
      </c>
      <c r="E112" s="26">
        <v>2000</v>
      </c>
      <c r="F112" s="27">
        <v>0</v>
      </c>
      <c r="G112" s="25">
        <f t="shared" si="3"/>
        <v>0</v>
      </c>
    </row>
    <row r="113" spans="1:7" ht="19.5" customHeight="1">
      <c r="A113" s="45"/>
      <c r="B113" s="51"/>
      <c r="C113" s="22" t="s">
        <v>71</v>
      </c>
      <c r="D113" s="23" t="s">
        <v>72</v>
      </c>
      <c r="E113" s="26">
        <v>43852</v>
      </c>
      <c r="F113" s="27">
        <v>2448.46</v>
      </c>
      <c r="G113" s="25">
        <f t="shared" si="3"/>
        <v>0.055834625558697434</v>
      </c>
    </row>
    <row r="114" spans="1:7" ht="19.5" customHeight="1">
      <c r="A114" s="45"/>
      <c r="B114" s="51"/>
      <c r="C114" s="22" t="s">
        <v>22</v>
      </c>
      <c r="D114" s="23" t="s">
        <v>75</v>
      </c>
      <c r="E114" s="26">
        <v>8352</v>
      </c>
      <c r="F114" s="27">
        <v>210.53</v>
      </c>
      <c r="G114" s="25">
        <f t="shared" si="3"/>
        <v>0.02520713601532567</v>
      </c>
    </row>
    <row r="115" spans="1:7" ht="17.25" customHeight="1">
      <c r="A115" s="45"/>
      <c r="B115" s="51"/>
      <c r="C115" s="22" t="s">
        <v>24</v>
      </c>
      <c r="D115" s="23" t="s">
        <v>76</v>
      </c>
      <c r="E115" s="26">
        <v>1355</v>
      </c>
      <c r="F115" s="27">
        <v>33.96</v>
      </c>
      <c r="G115" s="25">
        <f t="shared" si="3"/>
        <v>0.025062730627306275</v>
      </c>
    </row>
    <row r="116" spans="1:7" ht="24" customHeight="1">
      <c r="A116" s="45"/>
      <c r="B116" s="51"/>
      <c r="C116" s="22" t="s">
        <v>122</v>
      </c>
      <c r="D116" s="23" t="s">
        <v>123</v>
      </c>
      <c r="E116" s="26">
        <v>7000</v>
      </c>
      <c r="F116" s="27">
        <v>699</v>
      </c>
      <c r="G116" s="25">
        <f t="shared" si="3"/>
        <v>0.09985714285714285</v>
      </c>
    </row>
    <row r="117" spans="1:7" ht="19.5" customHeight="1">
      <c r="A117" s="45"/>
      <c r="B117" s="51"/>
      <c r="C117" s="22" t="s">
        <v>10</v>
      </c>
      <c r="D117" s="23" t="s">
        <v>11</v>
      </c>
      <c r="E117" s="26">
        <v>1600</v>
      </c>
      <c r="F117" s="27">
        <v>226.4</v>
      </c>
      <c r="G117" s="25">
        <f t="shared" si="3"/>
        <v>0.14150000000000001</v>
      </c>
    </row>
    <row r="118" spans="1:7" ht="19.5" customHeight="1">
      <c r="A118" s="45"/>
      <c r="B118" s="51"/>
      <c r="C118" s="22" t="s">
        <v>96</v>
      </c>
      <c r="D118" s="23" t="s">
        <v>97</v>
      </c>
      <c r="E118" s="26">
        <v>700</v>
      </c>
      <c r="F118" s="27">
        <v>115</v>
      </c>
      <c r="G118" s="25">
        <f t="shared" si="3"/>
        <v>0.16428571428571428</v>
      </c>
    </row>
    <row r="119" spans="1:7" ht="19.5" customHeight="1">
      <c r="A119" s="45"/>
      <c r="B119" s="51"/>
      <c r="C119" s="22" t="s">
        <v>34</v>
      </c>
      <c r="D119" s="23" t="s">
        <v>66</v>
      </c>
      <c r="E119" s="26">
        <v>200</v>
      </c>
      <c r="F119" s="27">
        <v>0</v>
      </c>
      <c r="G119" s="25">
        <f t="shared" si="3"/>
        <v>0</v>
      </c>
    </row>
    <row r="120" spans="1:7" ht="24.75" customHeight="1">
      <c r="A120" s="45"/>
      <c r="B120" s="51"/>
      <c r="C120" s="22" t="s">
        <v>82</v>
      </c>
      <c r="D120" s="23" t="s">
        <v>105</v>
      </c>
      <c r="E120" s="26">
        <v>3334.33</v>
      </c>
      <c r="F120" s="27">
        <v>820.45</v>
      </c>
      <c r="G120" s="25">
        <f t="shared" si="3"/>
        <v>0.2460614276331377</v>
      </c>
    </row>
    <row r="121" spans="1:7" ht="34.5" customHeight="1">
      <c r="A121" s="45"/>
      <c r="B121" s="50"/>
      <c r="C121" s="22" t="s">
        <v>124</v>
      </c>
      <c r="D121" s="23" t="s">
        <v>125</v>
      </c>
      <c r="E121" s="18">
        <v>18806</v>
      </c>
      <c r="F121" s="27">
        <v>0</v>
      </c>
      <c r="G121" s="25">
        <f t="shared" si="3"/>
        <v>0</v>
      </c>
    </row>
    <row r="122" spans="1:7" ht="51" customHeight="1">
      <c r="A122" s="39" t="s">
        <v>126</v>
      </c>
      <c r="B122" s="11"/>
      <c r="C122" s="11"/>
      <c r="D122" s="12" t="s">
        <v>127</v>
      </c>
      <c r="E122" s="13">
        <v>893</v>
      </c>
      <c r="F122" s="30">
        <v>444</v>
      </c>
      <c r="G122" s="14">
        <f>F122/E121</f>
        <v>0.023609486334148676</v>
      </c>
    </row>
    <row r="123" spans="1:7" ht="46.5" customHeight="1">
      <c r="A123" s="45"/>
      <c r="B123" s="46" t="s">
        <v>128</v>
      </c>
      <c r="C123" s="22"/>
      <c r="D123" s="23" t="s">
        <v>129</v>
      </c>
      <c r="E123" s="24">
        <v>893</v>
      </c>
      <c r="F123" s="31">
        <v>444</v>
      </c>
      <c r="G123" s="25">
        <f aca="true" t="shared" si="4" ref="G123:G154">F123/E123</f>
        <v>0.49720044792833146</v>
      </c>
    </row>
    <row r="124" spans="1:7" ht="19.5" customHeight="1">
      <c r="A124" s="45"/>
      <c r="B124" s="48"/>
      <c r="C124" s="22" t="s">
        <v>12</v>
      </c>
      <c r="D124" s="23" t="s">
        <v>13</v>
      </c>
      <c r="E124" s="26">
        <v>893</v>
      </c>
      <c r="F124" s="27">
        <v>444</v>
      </c>
      <c r="G124" s="25">
        <f t="shared" si="4"/>
        <v>0.49720044792833146</v>
      </c>
    </row>
    <row r="125" spans="1:7" ht="36" customHeight="1">
      <c r="A125" s="39" t="s">
        <v>130</v>
      </c>
      <c r="B125" s="11"/>
      <c r="C125" s="11"/>
      <c r="D125" s="12" t="s">
        <v>131</v>
      </c>
      <c r="E125" s="13">
        <f>E126+E146+E149+E171+E173</f>
        <v>878199</v>
      </c>
      <c r="F125" s="30">
        <f>F126+F146+F149</f>
        <v>330567.3400000001</v>
      </c>
      <c r="G125" s="14">
        <f t="shared" si="4"/>
        <v>0.37641507221028503</v>
      </c>
    </row>
    <row r="126" spans="1:7" ht="19.5" customHeight="1">
      <c r="A126" s="45"/>
      <c r="B126" s="49" t="s">
        <v>132</v>
      </c>
      <c r="C126" s="22"/>
      <c r="D126" s="23" t="s">
        <v>133</v>
      </c>
      <c r="E126" s="24">
        <f>E127+E128+E129+E130+E131+E132+E133+E134+E135+E136+E137+E138+E139+E140+E145</f>
        <v>443565</v>
      </c>
      <c r="F126" s="31">
        <f>SUM(F127:F140)</f>
        <v>143853.07</v>
      </c>
      <c r="G126" s="25">
        <f t="shared" si="4"/>
        <v>0.3243111381646433</v>
      </c>
    </row>
    <row r="127" spans="1:7" ht="19.5" customHeight="1">
      <c r="A127" s="45"/>
      <c r="B127" s="51"/>
      <c r="C127" s="22" t="s">
        <v>87</v>
      </c>
      <c r="D127" s="23" t="s">
        <v>88</v>
      </c>
      <c r="E127" s="26">
        <v>1800</v>
      </c>
      <c r="F127" s="27">
        <v>0</v>
      </c>
      <c r="G127" s="25">
        <f t="shared" si="4"/>
        <v>0</v>
      </c>
    </row>
    <row r="128" spans="1:7" ht="19.5" customHeight="1">
      <c r="A128" s="45"/>
      <c r="B128" s="51"/>
      <c r="C128" s="22" t="s">
        <v>22</v>
      </c>
      <c r="D128" s="23" t="s">
        <v>75</v>
      </c>
      <c r="E128" s="26">
        <v>710</v>
      </c>
      <c r="F128" s="27">
        <v>247.66</v>
      </c>
      <c r="G128" s="25">
        <f t="shared" si="4"/>
        <v>0.3488169014084507</v>
      </c>
    </row>
    <row r="129" spans="1:7" ht="19.5" customHeight="1">
      <c r="A129" s="45"/>
      <c r="B129" s="51"/>
      <c r="C129" s="22" t="s">
        <v>26</v>
      </c>
      <c r="D129" s="23" t="s">
        <v>94</v>
      </c>
      <c r="E129" s="26">
        <v>13600</v>
      </c>
      <c r="F129" s="27">
        <v>6264.36</v>
      </c>
      <c r="G129" s="25">
        <f t="shared" si="4"/>
        <v>0.4606147058823529</v>
      </c>
    </row>
    <row r="130" spans="1:7" ht="19.5" customHeight="1">
      <c r="A130" s="45"/>
      <c r="B130" s="51"/>
      <c r="C130" s="22" t="s">
        <v>10</v>
      </c>
      <c r="D130" s="23" t="s">
        <v>11</v>
      </c>
      <c r="E130" s="26">
        <v>49200</v>
      </c>
      <c r="F130" s="27">
        <v>12804.89</v>
      </c>
      <c r="G130" s="25">
        <f t="shared" si="4"/>
        <v>0.26026199186991866</v>
      </c>
    </row>
    <row r="131" spans="1:7" ht="19.5" customHeight="1">
      <c r="A131" s="45"/>
      <c r="B131" s="51"/>
      <c r="C131" s="22" t="s">
        <v>29</v>
      </c>
      <c r="D131" s="23" t="s">
        <v>46</v>
      </c>
      <c r="E131" s="26">
        <v>17000</v>
      </c>
      <c r="F131" s="27">
        <v>13547.17</v>
      </c>
      <c r="G131" s="25">
        <f t="shared" si="4"/>
        <v>0.7968923529411764</v>
      </c>
    </row>
    <row r="132" spans="1:7" ht="19.5" customHeight="1">
      <c r="A132" s="45"/>
      <c r="B132" s="51"/>
      <c r="C132" s="22" t="s">
        <v>79</v>
      </c>
      <c r="D132" s="23" t="s">
        <v>80</v>
      </c>
      <c r="E132" s="26">
        <v>10000</v>
      </c>
      <c r="F132" s="27">
        <v>7229.27</v>
      </c>
      <c r="G132" s="25">
        <f t="shared" si="4"/>
        <v>0.7229270000000001</v>
      </c>
    </row>
    <row r="133" spans="1:7" ht="19.5" customHeight="1">
      <c r="A133" s="45"/>
      <c r="B133" s="51"/>
      <c r="C133" s="22" t="s">
        <v>96</v>
      </c>
      <c r="D133" s="23" t="s">
        <v>97</v>
      </c>
      <c r="E133" s="26">
        <v>1700</v>
      </c>
      <c r="F133" s="27">
        <v>1120</v>
      </c>
      <c r="G133" s="25">
        <f t="shared" si="4"/>
        <v>0.6588235294117647</v>
      </c>
    </row>
    <row r="134" spans="1:7" ht="19.5" customHeight="1">
      <c r="A134" s="45"/>
      <c r="B134" s="51"/>
      <c r="C134" s="22" t="s">
        <v>12</v>
      </c>
      <c r="D134" s="23" t="s">
        <v>13</v>
      </c>
      <c r="E134" s="26">
        <v>20700</v>
      </c>
      <c r="F134" s="27">
        <v>14112.04</v>
      </c>
      <c r="G134" s="25">
        <f t="shared" si="4"/>
        <v>0.6817410628019324</v>
      </c>
    </row>
    <row r="135" spans="1:7" ht="19.5" customHeight="1">
      <c r="A135" s="45"/>
      <c r="B135" s="51"/>
      <c r="C135" s="22" t="s">
        <v>98</v>
      </c>
      <c r="D135" s="23" t="s">
        <v>99</v>
      </c>
      <c r="E135" s="26">
        <v>2000</v>
      </c>
      <c r="F135" s="27">
        <v>656.09</v>
      </c>
      <c r="G135" s="25">
        <f t="shared" si="4"/>
        <v>0.32804500000000003</v>
      </c>
    </row>
    <row r="136" spans="1:7" ht="39.75" customHeight="1">
      <c r="A136" s="45"/>
      <c r="B136" s="51"/>
      <c r="C136" s="22" t="s">
        <v>100</v>
      </c>
      <c r="D136" s="23" t="s">
        <v>101</v>
      </c>
      <c r="E136" s="26">
        <v>1320</v>
      </c>
      <c r="F136" s="27">
        <v>142.26</v>
      </c>
      <c r="G136" s="25">
        <f t="shared" si="4"/>
        <v>0.10777272727272727</v>
      </c>
    </row>
    <row r="137" spans="1:7" ht="36" customHeight="1">
      <c r="A137" s="45"/>
      <c r="B137" s="51"/>
      <c r="C137" s="22" t="s">
        <v>32</v>
      </c>
      <c r="D137" s="23" t="s">
        <v>343</v>
      </c>
      <c r="E137" s="26">
        <v>300</v>
      </c>
      <c r="F137" s="27">
        <v>132.84</v>
      </c>
      <c r="G137" s="25">
        <f t="shared" si="4"/>
        <v>0.4428</v>
      </c>
    </row>
    <row r="138" spans="1:7" ht="19.5" customHeight="1">
      <c r="A138" s="45"/>
      <c r="B138" s="51"/>
      <c r="C138" s="22" t="s">
        <v>89</v>
      </c>
      <c r="D138" s="23" t="s">
        <v>90</v>
      </c>
      <c r="E138" s="26">
        <v>500</v>
      </c>
      <c r="F138" s="27">
        <v>0</v>
      </c>
      <c r="G138" s="25">
        <f t="shared" si="4"/>
        <v>0</v>
      </c>
    </row>
    <row r="139" spans="1:7" ht="19.5" customHeight="1">
      <c r="A139" s="45"/>
      <c r="B139" s="51"/>
      <c r="C139" s="22" t="s">
        <v>34</v>
      </c>
      <c r="D139" s="23" t="s">
        <v>66</v>
      </c>
      <c r="E139" s="26">
        <v>8000</v>
      </c>
      <c r="F139" s="27">
        <v>4446.5</v>
      </c>
      <c r="G139" s="25">
        <f t="shared" si="4"/>
        <v>0.5558125</v>
      </c>
    </row>
    <row r="140" spans="1:7" ht="18.75" customHeight="1">
      <c r="A140" s="45"/>
      <c r="B140" s="51"/>
      <c r="C140" s="22" t="s">
        <v>47</v>
      </c>
      <c r="D140" s="23" t="s">
        <v>48</v>
      </c>
      <c r="E140" s="26">
        <v>116735</v>
      </c>
      <c r="F140" s="27">
        <v>83149.99</v>
      </c>
      <c r="G140" s="25">
        <f t="shared" si="4"/>
        <v>0.7122969974729088</v>
      </c>
    </row>
    <row r="141" spans="1:7" ht="18.75" customHeight="1">
      <c r="A141" s="45"/>
      <c r="B141" s="51"/>
      <c r="C141" s="22"/>
      <c r="D141" s="23" t="s">
        <v>134</v>
      </c>
      <c r="E141" s="26">
        <v>58000</v>
      </c>
      <c r="F141" s="27">
        <v>57249.99</v>
      </c>
      <c r="G141" s="25">
        <f t="shared" si="4"/>
        <v>0.9870687931034482</v>
      </c>
    </row>
    <row r="142" spans="1:7" ht="18.75" customHeight="1">
      <c r="A142" s="45"/>
      <c r="B142" s="51"/>
      <c r="C142" s="22"/>
      <c r="D142" s="23" t="s">
        <v>135</v>
      </c>
      <c r="E142" s="26">
        <v>25907.4</v>
      </c>
      <c r="F142" s="27">
        <v>25900</v>
      </c>
      <c r="G142" s="25">
        <f t="shared" si="4"/>
        <v>0.9997143673236217</v>
      </c>
    </row>
    <row r="143" spans="1:7" ht="18.75" customHeight="1">
      <c r="A143" s="45"/>
      <c r="B143" s="51"/>
      <c r="C143" s="22"/>
      <c r="D143" s="23" t="s">
        <v>136</v>
      </c>
      <c r="E143" s="26">
        <v>25907.4</v>
      </c>
      <c r="F143" s="27">
        <v>0</v>
      </c>
      <c r="G143" s="25">
        <f t="shared" si="4"/>
        <v>0</v>
      </c>
    </row>
    <row r="144" spans="1:7" ht="18.75" customHeight="1">
      <c r="A144" s="45"/>
      <c r="B144" s="51"/>
      <c r="C144" s="22"/>
      <c r="D144" s="23" t="s">
        <v>137</v>
      </c>
      <c r="E144" s="26">
        <v>6920.2</v>
      </c>
      <c r="F144" s="27">
        <v>0</v>
      </c>
      <c r="G144" s="25">
        <f t="shared" si="4"/>
        <v>0</v>
      </c>
    </row>
    <row r="145" spans="1:7" ht="25.5" customHeight="1">
      <c r="A145" s="45"/>
      <c r="B145" s="50"/>
      <c r="C145" s="22" t="s">
        <v>138</v>
      </c>
      <c r="D145" s="23" t="s">
        <v>139</v>
      </c>
      <c r="E145" s="26">
        <v>200000</v>
      </c>
      <c r="F145" s="27">
        <v>0</v>
      </c>
      <c r="G145" s="25">
        <f t="shared" si="4"/>
        <v>0</v>
      </c>
    </row>
    <row r="146" spans="1:7" ht="15.75" customHeight="1">
      <c r="A146" s="45"/>
      <c r="B146" s="49" t="s">
        <v>140</v>
      </c>
      <c r="C146" s="22"/>
      <c r="D146" s="23" t="s">
        <v>141</v>
      </c>
      <c r="E146" s="24">
        <f>SUM(E147:E148)</f>
        <v>6000</v>
      </c>
      <c r="F146" s="31">
        <f>SUM(F147:F148)</f>
        <v>797.55</v>
      </c>
      <c r="G146" s="25">
        <f t="shared" si="4"/>
        <v>0.132925</v>
      </c>
    </row>
    <row r="147" spans="1:7" ht="19.5" customHeight="1">
      <c r="A147" s="45"/>
      <c r="B147" s="51"/>
      <c r="C147" s="22" t="s">
        <v>10</v>
      </c>
      <c r="D147" s="23" t="s">
        <v>11</v>
      </c>
      <c r="E147" s="26">
        <v>3000</v>
      </c>
      <c r="F147" s="27">
        <v>77.75</v>
      </c>
      <c r="G147" s="25">
        <f t="shared" si="4"/>
        <v>0.025916666666666668</v>
      </c>
    </row>
    <row r="148" spans="1:7" ht="19.5" customHeight="1">
      <c r="A148" s="45"/>
      <c r="B148" s="50"/>
      <c r="C148" s="22" t="s">
        <v>12</v>
      </c>
      <c r="D148" s="23" t="s">
        <v>13</v>
      </c>
      <c r="E148" s="26">
        <v>3000</v>
      </c>
      <c r="F148" s="27">
        <v>719.8</v>
      </c>
      <c r="G148" s="25">
        <f t="shared" si="4"/>
        <v>0.23993333333333333</v>
      </c>
    </row>
    <row r="149" spans="1:7" ht="24.75" customHeight="1">
      <c r="A149" s="45"/>
      <c r="B149" s="49" t="s">
        <v>142</v>
      </c>
      <c r="C149" s="22"/>
      <c r="D149" s="23" t="s">
        <v>143</v>
      </c>
      <c r="E149" s="24">
        <f>E150+E151+E152+E153+E154+E155+E156+E157+E158+E159+E160+E161+E162+E163+E164+E165+E166+E167+E169</f>
        <v>389984</v>
      </c>
      <c r="F149" s="31">
        <f>F150+F151+F152+F153+F154+F155+F156+F157+F158+F159+F160+F161+F162+F163+F164+F165+F166+F167+F169</f>
        <v>185916.72000000006</v>
      </c>
      <c r="G149" s="25">
        <f t="shared" si="4"/>
        <v>0.4767290965783213</v>
      </c>
    </row>
    <row r="150" spans="1:7" ht="22.5" customHeight="1">
      <c r="A150" s="45"/>
      <c r="B150" s="51"/>
      <c r="C150" s="22" t="s">
        <v>65</v>
      </c>
      <c r="D150" s="23" t="s">
        <v>93</v>
      </c>
      <c r="E150" s="26">
        <v>2500</v>
      </c>
      <c r="F150" s="27">
        <v>2272.55</v>
      </c>
      <c r="G150" s="25">
        <f t="shared" si="4"/>
        <v>0.90902</v>
      </c>
    </row>
    <row r="151" spans="1:7" ht="19.5" customHeight="1">
      <c r="A151" s="45"/>
      <c r="B151" s="51"/>
      <c r="C151" s="22" t="s">
        <v>71</v>
      </c>
      <c r="D151" s="23" t="s">
        <v>72</v>
      </c>
      <c r="E151" s="26">
        <v>164990</v>
      </c>
      <c r="F151" s="27">
        <v>84715.27</v>
      </c>
      <c r="G151" s="25">
        <f t="shared" si="4"/>
        <v>0.5134569973937815</v>
      </c>
    </row>
    <row r="152" spans="1:7" ht="19.5" customHeight="1">
      <c r="A152" s="45"/>
      <c r="B152" s="51"/>
      <c r="C152" s="22" t="s">
        <v>73</v>
      </c>
      <c r="D152" s="23" t="s">
        <v>74</v>
      </c>
      <c r="E152" s="26">
        <v>14209</v>
      </c>
      <c r="F152" s="27">
        <v>14208.7</v>
      </c>
      <c r="G152" s="25">
        <f t="shared" si="4"/>
        <v>0.9999788866211556</v>
      </c>
    </row>
    <row r="153" spans="1:7" ht="19.5" customHeight="1">
      <c r="A153" s="45"/>
      <c r="B153" s="51"/>
      <c r="C153" s="22" t="s">
        <v>22</v>
      </c>
      <c r="D153" s="23" t="s">
        <v>75</v>
      </c>
      <c r="E153" s="26">
        <v>27036</v>
      </c>
      <c r="F153" s="27">
        <v>14767.03</v>
      </c>
      <c r="G153" s="25">
        <f t="shared" si="4"/>
        <v>0.5461987720076935</v>
      </c>
    </row>
    <row r="154" spans="1:7" ht="19.5" customHeight="1">
      <c r="A154" s="45"/>
      <c r="B154" s="51"/>
      <c r="C154" s="22" t="s">
        <v>24</v>
      </c>
      <c r="D154" s="23" t="s">
        <v>76</v>
      </c>
      <c r="E154" s="26">
        <v>4387</v>
      </c>
      <c r="F154" s="27">
        <v>2391.72</v>
      </c>
      <c r="G154" s="25">
        <f t="shared" si="4"/>
        <v>0.54518349669478</v>
      </c>
    </row>
    <row r="155" spans="1:7" ht="19.5" customHeight="1">
      <c r="A155" s="45"/>
      <c r="B155" s="51"/>
      <c r="C155" s="22" t="s">
        <v>10</v>
      </c>
      <c r="D155" s="23" t="s">
        <v>11</v>
      </c>
      <c r="E155" s="26">
        <v>32803</v>
      </c>
      <c r="F155" s="27">
        <v>29006.3</v>
      </c>
      <c r="G155" s="25">
        <f aca="true" t="shared" si="5" ref="G155:G185">F155/E155</f>
        <v>0.8842575374203578</v>
      </c>
    </row>
    <row r="156" spans="1:7" ht="19.5" customHeight="1">
      <c r="A156" s="45"/>
      <c r="B156" s="51"/>
      <c r="C156" s="22" t="s">
        <v>77</v>
      </c>
      <c r="D156" s="23"/>
      <c r="E156" s="26">
        <v>197</v>
      </c>
      <c r="F156" s="27">
        <v>197</v>
      </c>
      <c r="G156" s="25">
        <f t="shared" si="5"/>
        <v>1</v>
      </c>
    </row>
    <row r="157" spans="1:7" ht="19.5" customHeight="1">
      <c r="A157" s="45"/>
      <c r="B157" s="51"/>
      <c r="C157" s="22" t="s">
        <v>29</v>
      </c>
      <c r="D157" s="23" t="s">
        <v>46</v>
      </c>
      <c r="E157" s="26">
        <v>3000</v>
      </c>
      <c r="F157" s="27">
        <v>759.78</v>
      </c>
      <c r="G157" s="25">
        <f t="shared" si="5"/>
        <v>0.25326</v>
      </c>
    </row>
    <row r="158" spans="1:7" ht="19.5" customHeight="1">
      <c r="A158" s="45"/>
      <c r="B158" s="51"/>
      <c r="C158" s="22" t="s">
        <v>79</v>
      </c>
      <c r="D158" s="23" t="s">
        <v>80</v>
      </c>
      <c r="E158" s="26">
        <v>7600</v>
      </c>
      <c r="F158" s="27">
        <v>7373.29</v>
      </c>
      <c r="G158" s="25">
        <f t="shared" si="5"/>
        <v>0.9701697368421053</v>
      </c>
    </row>
    <row r="159" spans="1:7" ht="19.5" customHeight="1">
      <c r="A159" s="45"/>
      <c r="B159" s="51"/>
      <c r="C159" s="22" t="s">
        <v>96</v>
      </c>
      <c r="D159" s="23" t="s">
        <v>97</v>
      </c>
      <c r="E159" s="26">
        <v>1000</v>
      </c>
      <c r="F159" s="27">
        <v>0</v>
      </c>
      <c r="G159" s="25">
        <f t="shared" si="5"/>
        <v>0</v>
      </c>
    </row>
    <row r="160" spans="1:7" ht="19.5" customHeight="1">
      <c r="A160" s="45"/>
      <c r="B160" s="51"/>
      <c r="C160" s="22" t="s">
        <v>12</v>
      </c>
      <c r="D160" s="23" t="s">
        <v>13</v>
      </c>
      <c r="E160" s="26">
        <v>55258.28</v>
      </c>
      <c r="F160" s="27">
        <v>9042.95</v>
      </c>
      <c r="G160" s="25">
        <f t="shared" si="5"/>
        <v>0.16364877806547726</v>
      </c>
    </row>
    <row r="161" spans="1:7" ht="41.25" customHeight="1">
      <c r="A161" s="45"/>
      <c r="B161" s="51"/>
      <c r="C161" s="22" t="s">
        <v>100</v>
      </c>
      <c r="D161" s="23" t="s">
        <v>101</v>
      </c>
      <c r="E161" s="26">
        <v>2500</v>
      </c>
      <c r="F161" s="27">
        <v>675.51</v>
      </c>
      <c r="G161" s="25">
        <f t="shared" si="5"/>
        <v>0.270204</v>
      </c>
    </row>
    <row r="162" spans="1:7" ht="35.25" customHeight="1">
      <c r="A162" s="45"/>
      <c r="B162" s="51"/>
      <c r="C162" s="22" t="s">
        <v>32</v>
      </c>
      <c r="D162" s="23" t="s">
        <v>81</v>
      </c>
      <c r="E162" s="26">
        <v>11400</v>
      </c>
      <c r="F162" s="27">
        <v>5505.1</v>
      </c>
      <c r="G162" s="25">
        <f t="shared" si="5"/>
        <v>0.48290350877192983</v>
      </c>
    </row>
    <row r="163" spans="1:7" ht="19.5" customHeight="1">
      <c r="A163" s="45"/>
      <c r="B163" s="51"/>
      <c r="C163" s="22" t="s">
        <v>89</v>
      </c>
      <c r="D163" s="23" t="s">
        <v>90</v>
      </c>
      <c r="E163" s="26">
        <v>300</v>
      </c>
      <c r="F163" s="27">
        <v>237.59</v>
      </c>
      <c r="G163" s="25">
        <f t="shared" si="5"/>
        <v>0.7919666666666667</v>
      </c>
    </row>
    <row r="164" spans="1:7" ht="19.5" customHeight="1">
      <c r="A164" s="45"/>
      <c r="B164" s="51"/>
      <c r="C164" s="22" t="s">
        <v>34</v>
      </c>
      <c r="D164" s="23" t="s">
        <v>66</v>
      </c>
      <c r="E164" s="26">
        <v>8300</v>
      </c>
      <c r="F164" s="27">
        <v>1761.25</v>
      </c>
      <c r="G164" s="25">
        <f t="shared" si="5"/>
        <v>0.2121987951807229</v>
      </c>
    </row>
    <row r="165" spans="1:7" ht="33" customHeight="1">
      <c r="A165" s="45"/>
      <c r="B165" s="51"/>
      <c r="C165" s="22" t="s">
        <v>82</v>
      </c>
      <c r="D165" s="23" t="s">
        <v>105</v>
      </c>
      <c r="E165" s="26">
        <v>4375.72</v>
      </c>
      <c r="F165" s="27">
        <v>3281.79</v>
      </c>
      <c r="G165" s="25">
        <f t="shared" si="5"/>
        <v>0.75</v>
      </c>
    </row>
    <row r="166" spans="1:7" ht="32.25" customHeight="1">
      <c r="A166" s="45"/>
      <c r="B166" s="51"/>
      <c r="C166" s="22" t="s">
        <v>83</v>
      </c>
      <c r="D166" s="23" t="s">
        <v>110</v>
      </c>
      <c r="E166" s="26">
        <v>1000</v>
      </c>
      <c r="F166" s="27">
        <v>945</v>
      </c>
      <c r="G166" s="25">
        <f t="shared" si="5"/>
        <v>0.945</v>
      </c>
    </row>
    <row r="167" spans="1:7" ht="24" customHeight="1">
      <c r="A167" s="45"/>
      <c r="B167" s="51"/>
      <c r="C167" s="22" t="s">
        <v>47</v>
      </c>
      <c r="D167" s="23" t="s">
        <v>48</v>
      </c>
      <c r="E167" s="26">
        <v>42000</v>
      </c>
      <c r="F167" s="27">
        <v>1648.04</v>
      </c>
      <c r="G167" s="25">
        <f t="shared" si="5"/>
        <v>0.03923904761904762</v>
      </c>
    </row>
    <row r="168" spans="1:7" ht="25.5" customHeight="1">
      <c r="A168" s="45"/>
      <c r="B168" s="51"/>
      <c r="C168" s="22"/>
      <c r="D168" s="23" t="s">
        <v>144</v>
      </c>
      <c r="E168" s="26">
        <v>42000</v>
      </c>
      <c r="F168" s="27">
        <v>1648.04</v>
      </c>
      <c r="G168" s="25">
        <f t="shared" si="5"/>
        <v>0.03923904761904762</v>
      </c>
    </row>
    <row r="169" spans="1:7" ht="27" customHeight="1">
      <c r="A169" s="45"/>
      <c r="B169" s="51"/>
      <c r="C169" s="22" t="s">
        <v>57</v>
      </c>
      <c r="D169" s="23" t="s">
        <v>344</v>
      </c>
      <c r="E169" s="26">
        <v>7128</v>
      </c>
      <c r="F169" s="27">
        <v>7127.85</v>
      </c>
      <c r="G169" s="25">
        <f t="shared" si="5"/>
        <v>0.9999789562289563</v>
      </c>
    </row>
    <row r="170" spans="1:7" ht="18.75" customHeight="1">
      <c r="A170" s="45"/>
      <c r="B170" s="50"/>
      <c r="C170" s="22"/>
      <c r="D170" s="23" t="s">
        <v>145</v>
      </c>
      <c r="E170" s="26">
        <v>7128</v>
      </c>
      <c r="F170" s="27">
        <v>7127.85</v>
      </c>
      <c r="G170" s="25">
        <f t="shared" si="5"/>
        <v>0.9999789562289563</v>
      </c>
    </row>
    <row r="171" spans="1:7" ht="18" customHeight="1">
      <c r="A171" s="45"/>
      <c r="B171" s="49" t="s">
        <v>146</v>
      </c>
      <c r="C171" s="22"/>
      <c r="D171" s="23" t="s">
        <v>147</v>
      </c>
      <c r="E171" s="24">
        <v>37450</v>
      </c>
      <c r="F171" s="27">
        <v>0</v>
      </c>
      <c r="G171" s="25">
        <f t="shared" si="5"/>
        <v>0</v>
      </c>
    </row>
    <row r="172" spans="1:7" ht="18" customHeight="1">
      <c r="A172" s="45"/>
      <c r="B172" s="50"/>
      <c r="C172" s="22" t="s">
        <v>148</v>
      </c>
      <c r="D172" s="23" t="s">
        <v>149</v>
      </c>
      <c r="E172" s="26">
        <v>37450</v>
      </c>
      <c r="F172" s="27">
        <v>0</v>
      </c>
      <c r="G172" s="25">
        <f t="shared" si="5"/>
        <v>0</v>
      </c>
    </row>
    <row r="173" spans="1:7" ht="17.25" customHeight="1">
      <c r="A173" s="45"/>
      <c r="B173" s="49" t="s">
        <v>150</v>
      </c>
      <c r="C173" s="22"/>
      <c r="D173" s="23" t="s">
        <v>120</v>
      </c>
      <c r="E173" s="24">
        <v>1200</v>
      </c>
      <c r="F173" s="31">
        <v>0</v>
      </c>
      <c r="G173" s="25">
        <f t="shared" si="5"/>
        <v>0</v>
      </c>
    </row>
    <row r="174" spans="1:7" ht="19.5" customHeight="1">
      <c r="A174" s="45"/>
      <c r="B174" s="50"/>
      <c r="C174" s="22" t="s">
        <v>10</v>
      </c>
      <c r="D174" s="23" t="s">
        <v>11</v>
      </c>
      <c r="E174" s="26">
        <v>1200</v>
      </c>
      <c r="F174" s="27">
        <v>0</v>
      </c>
      <c r="G174" s="25">
        <f t="shared" si="5"/>
        <v>0</v>
      </c>
    </row>
    <row r="175" spans="1:7" ht="57" customHeight="1">
      <c r="A175" s="39" t="s">
        <v>151</v>
      </c>
      <c r="B175" s="11"/>
      <c r="C175" s="11"/>
      <c r="D175" s="12" t="s">
        <v>152</v>
      </c>
      <c r="E175" s="13">
        <v>90360</v>
      </c>
      <c r="F175" s="30">
        <f>F176</f>
        <v>44684.399999999994</v>
      </c>
      <c r="G175" s="14">
        <f t="shared" si="5"/>
        <v>0.4945152722443558</v>
      </c>
    </row>
    <row r="176" spans="1:7" ht="33" customHeight="1">
      <c r="A176" s="45"/>
      <c r="B176" s="49" t="s">
        <v>153</v>
      </c>
      <c r="C176" s="22"/>
      <c r="D176" s="23" t="s">
        <v>154</v>
      </c>
      <c r="E176" s="24">
        <f>SUM(E177:E183)</f>
        <v>90360</v>
      </c>
      <c r="F176" s="31">
        <f>SUM(F177:F183)</f>
        <v>44684.399999999994</v>
      </c>
      <c r="G176" s="25">
        <f t="shared" si="5"/>
        <v>0.4945152722443558</v>
      </c>
    </row>
    <row r="177" spans="1:7" ht="19.5" customHeight="1">
      <c r="A177" s="45"/>
      <c r="B177" s="51"/>
      <c r="C177" s="22" t="s">
        <v>87</v>
      </c>
      <c r="D177" s="23" t="s">
        <v>88</v>
      </c>
      <c r="E177" s="26">
        <v>39800</v>
      </c>
      <c r="F177" s="27">
        <v>22500</v>
      </c>
      <c r="G177" s="25">
        <f t="shared" si="5"/>
        <v>0.5653266331658291</v>
      </c>
    </row>
    <row r="178" spans="1:7" ht="19.5" customHeight="1">
      <c r="A178" s="45"/>
      <c r="B178" s="51"/>
      <c r="C178" s="22" t="s">
        <v>155</v>
      </c>
      <c r="D178" s="23" t="s">
        <v>156</v>
      </c>
      <c r="E178" s="26">
        <v>30000</v>
      </c>
      <c r="F178" s="27">
        <v>9991.93</v>
      </c>
      <c r="G178" s="25">
        <f t="shared" si="5"/>
        <v>0.33306433333333335</v>
      </c>
    </row>
    <row r="179" spans="1:7" ht="27" customHeight="1">
      <c r="A179" s="45"/>
      <c r="B179" s="51"/>
      <c r="C179" s="22" t="s">
        <v>22</v>
      </c>
      <c r="D179" s="23" t="s">
        <v>75</v>
      </c>
      <c r="E179" s="26">
        <v>310</v>
      </c>
      <c r="F179" s="27">
        <v>74.19</v>
      </c>
      <c r="G179" s="25">
        <f t="shared" si="5"/>
        <v>0.2393225806451613</v>
      </c>
    </row>
    <row r="180" spans="1:7" ht="19.5" customHeight="1">
      <c r="A180" s="45"/>
      <c r="B180" s="51"/>
      <c r="C180" s="22" t="s">
        <v>24</v>
      </c>
      <c r="D180" s="23" t="s">
        <v>76</v>
      </c>
      <c r="E180" s="26">
        <v>50</v>
      </c>
      <c r="F180" s="27">
        <v>12.01</v>
      </c>
      <c r="G180" s="25">
        <f t="shared" si="5"/>
        <v>0.2402</v>
      </c>
    </row>
    <row r="181" spans="1:7" ht="19.5" customHeight="1">
      <c r="A181" s="45"/>
      <c r="B181" s="51"/>
      <c r="C181" s="22" t="s">
        <v>10</v>
      </c>
      <c r="D181" s="23" t="s">
        <v>11</v>
      </c>
      <c r="E181" s="26">
        <v>8200</v>
      </c>
      <c r="F181" s="27">
        <v>2278.32</v>
      </c>
      <c r="G181" s="25">
        <f t="shared" si="5"/>
        <v>0.2778439024390244</v>
      </c>
    </row>
    <row r="182" spans="1:7" ht="30.75" customHeight="1">
      <c r="A182" s="45"/>
      <c r="B182" s="51"/>
      <c r="C182" s="22" t="s">
        <v>77</v>
      </c>
      <c r="D182" s="23" t="s">
        <v>157</v>
      </c>
      <c r="E182" s="26">
        <v>1000</v>
      </c>
      <c r="F182" s="27">
        <v>459</v>
      </c>
      <c r="G182" s="25">
        <f t="shared" si="5"/>
        <v>0.459</v>
      </c>
    </row>
    <row r="183" spans="1:7" ht="19.5" customHeight="1">
      <c r="A183" s="45"/>
      <c r="B183" s="50"/>
      <c r="C183" s="22" t="s">
        <v>12</v>
      </c>
      <c r="D183" s="23" t="s">
        <v>13</v>
      </c>
      <c r="E183" s="26">
        <v>11000</v>
      </c>
      <c r="F183" s="27">
        <v>9368.95</v>
      </c>
      <c r="G183" s="25">
        <f t="shared" si="5"/>
        <v>0.8517227272727274</v>
      </c>
    </row>
    <row r="184" spans="1:7" ht="19.5" customHeight="1">
      <c r="A184" s="39" t="s">
        <v>158</v>
      </c>
      <c r="B184" s="11"/>
      <c r="C184" s="11"/>
      <c r="D184" s="12" t="s">
        <v>159</v>
      </c>
      <c r="E184" s="13">
        <v>200000</v>
      </c>
      <c r="F184" s="30">
        <v>115116.54</v>
      </c>
      <c r="G184" s="14">
        <f t="shared" si="5"/>
        <v>0.5755827</v>
      </c>
    </row>
    <row r="185" spans="1:7" ht="30" customHeight="1">
      <c r="A185" s="45"/>
      <c r="B185" s="46" t="s">
        <v>160</v>
      </c>
      <c r="C185" s="22"/>
      <c r="D185" s="23" t="s">
        <v>161</v>
      </c>
      <c r="E185" s="24">
        <v>200000</v>
      </c>
      <c r="F185" s="31">
        <v>115116.54</v>
      </c>
      <c r="G185" s="25">
        <f t="shared" si="5"/>
        <v>0.5755827</v>
      </c>
    </row>
    <row r="186" spans="1:7" ht="26.25" customHeight="1">
      <c r="A186" s="45"/>
      <c r="B186" s="47"/>
      <c r="C186" s="22" t="s">
        <v>162</v>
      </c>
      <c r="D186" s="23" t="s">
        <v>163</v>
      </c>
      <c r="E186" s="24">
        <v>0</v>
      </c>
      <c r="F186" s="31">
        <v>0</v>
      </c>
      <c r="G186" s="25"/>
    </row>
    <row r="187" spans="1:7" ht="28.5" customHeight="1">
      <c r="A187" s="45"/>
      <c r="B187" s="48"/>
      <c r="C187" s="22" t="s">
        <v>164</v>
      </c>
      <c r="D187" s="23" t="s">
        <v>165</v>
      </c>
      <c r="E187" s="24">
        <v>200000</v>
      </c>
      <c r="F187" s="31">
        <v>115116.54</v>
      </c>
      <c r="G187" s="25">
        <f aca="true" t="shared" si="6" ref="G187:G193">F187/E187</f>
        <v>0.5755827</v>
      </c>
    </row>
    <row r="188" spans="1:7" ht="19.5" customHeight="1">
      <c r="A188" s="36" t="s">
        <v>166</v>
      </c>
      <c r="B188" s="11"/>
      <c r="C188" s="11"/>
      <c r="D188" s="12" t="s">
        <v>167</v>
      </c>
      <c r="E188" s="13">
        <v>211200</v>
      </c>
      <c r="F188" s="30">
        <f>F189+F191+F194</f>
        <v>71371.11</v>
      </c>
      <c r="G188" s="14">
        <f t="shared" si="6"/>
        <v>0.3379313920454545</v>
      </c>
    </row>
    <row r="189" spans="1:7" ht="28.5" customHeight="1">
      <c r="A189" s="53"/>
      <c r="B189" s="56" t="s">
        <v>168</v>
      </c>
      <c r="C189" s="16"/>
      <c r="D189" s="17" t="s">
        <v>169</v>
      </c>
      <c r="E189" s="18">
        <v>50000</v>
      </c>
      <c r="F189" s="33">
        <v>0</v>
      </c>
      <c r="G189" s="19">
        <f t="shared" si="6"/>
        <v>0</v>
      </c>
    </row>
    <row r="190" spans="1:7" ht="41.25" customHeight="1">
      <c r="A190" s="54"/>
      <c r="B190" s="57"/>
      <c r="C190" s="16" t="s">
        <v>170</v>
      </c>
      <c r="D190" s="17" t="s">
        <v>171</v>
      </c>
      <c r="E190" s="18">
        <v>50000</v>
      </c>
      <c r="F190" s="33">
        <v>0</v>
      </c>
      <c r="G190" s="19">
        <f t="shared" si="6"/>
        <v>0</v>
      </c>
    </row>
    <row r="191" spans="1:7" ht="19.5" customHeight="1">
      <c r="A191" s="54"/>
      <c r="B191" s="56" t="s">
        <v>172</v>
      </c>
      <c r="C191" s="16"/>
      <c r="D191" s="17" t="s">
        <v>173</v>
      </c>
      <c r="E191" s="18">
        <f>SUM(E192:E193)</f>
        <v>161200</v>
      </c>
      <c r="F191" s="33">
        <f>SUM(F192:F193)</f>
        <v>71371.11</v>
      </c>
      <c r="G191" s="19">
        <f t="shared" si="6"/>
        <v>0.44274882133995036</v>
      </c>
    </row>
    <row r="192" spans="1:7" ht="19.5" customHeight="1">
      <c r="A192" s="54"/>
      <c r="B192" s="58"/>
      <c r="C192" s="16" t="s">
        <v>12</v>
      </c>
      <c r="D192" s="23" t="s">
        <v>13</v>
      </c>
      <c r="E192" s="20">
        <v>11000</v>
      </c>
      <c r="F192" s="34">
        <v>5040</v>
      </c>
      <c r="G192" s="19">
        <f t="shared" si="6"/>
        <v>0.4581818181818182</v>
      </c>
    </row>
    <row r="193" spans="1:7" ht="19.5" customHeight="1">
      <c r="A193" s="54"/>
      <c r="B193" s="57"/>
      <c r="C193" s="16" t="s">
        <v>34</v>
      </c>
      <c r="D193" s="23" t="s">
        <v>66</v>
      </c>
      <c r="E193" s="20">
        <v>150200</v>
      </c>
      <c r="F193" s="34">
        <v>66331.11</v>
      </c>
      <c r="G193" s="19">
        <f t="shared" si="6"/>
        <v>0.4416185752330226</v>
      </c>
    </row>
    <row r="194" spans="1:7" ht="19.5" customHeight="1">
      <c r="A194" s="54"/>
      <c r="B194" s="42" t="s">
        <v>174</v>
      </c>
      <c r="C194" s="22"/>
      <c r="D194" s="23" t="s">
        <v>175</v>
      </c>
      <c r="E194" s="24">
        <v>0</v>
      </c>
      <c r="F194" s="31">
        <v>0</v>
      </c>
      <c r="G194" s="25"/>
    </row>
    <row r="195" spans="1:7" ht="19.5" customHeight="1">
      <c r="A195" s="55"/>
      <c r="B195" s="44"/>
      <c r="C195" s="22" t="s">
        <v>148</v>
      </c>
      <c r="D195" s="23" t="s">
        <v>149</v>
      </c>
      <c r="E195" s="26">
        <v>0</v>
      </c>
      <c r="F195" s="27">
        <v>0</v>
      </c>
      <c r="G195" s="25"/>
    </row>
    <row r="196" spans="1:7" ht="41.25" customHeight="1">
      <c r="A196" s="35" t="s">
        <v>176</v>
      </c>
      <c r="B196" s="11"/>
      <c r="C196" s="11"/>
      <c r="D196" s="12" t="s">
        <v>177</v>
      </c>
      <c r="E196" s="13">
        <f>E197+E224+E233+E245+E248+E259+E273+E286+E290</f>
        <v>6505561</v>
      </c>
      <c r="F196" s="30">
        <f>F197+F224+F233+F245+F248+F259+F273+F286+F290</f>
        <v>2938518.1699999995</v>
      </c>
      <c r="G196" s="14">
        <f aca="true" t="shared" si="7" ref="G196:G227">F196/E196</f>
        <v>0.45169327748982746</v>
      </c>
    </row>
    <row r="197" spans="1:7" ht="25.5" customHeight="1">
      <c r="A197" s="45"/>
      <c r="B197" s="46" t="s">
        <v>178</v>
      </c>
      <c r="C197" s="22"/>
      <c r="D197" s="23" t="s">
        <v>179</v>
      </c>
      <c r="E197" s="24">
        <f>E198+E199+E200+E201+E202+E203+E204+E205+E206+E207+E208+E209+E210+E211+E212+E213+E214+E215+E216+E220</f>
        <v>3768517</v>
      </c>
      <c r="F197" s="31">
        <f>F198+F199+F200+F201+F202+F203+F204+F205+F206+F207+F208+F209+F210+F211+F212+F213+F214+F215+F216+F220</f>
        <v>1570645.85</v>
      </c>
      <c r="G197" s="25">
        <f t="shared" si="7"/>
        <v>0.41678088489450893</v>
      </c>
    </row>
    <row r="198" spans="1:7" ht="23.25" customHeight="1">
      <c r="A198" s="45"/>
      <c r="B198" s="47"/>
      <c r="C198" s="22" t="s">
        <v>65</v>
      </c>
      <c r="D198" s="23" t="s">
        <v>93</v>
      </c>
      <c r="E198" s="26">
        <v>105537</v>
      </c>
      <c r="F198" s="27">
        <v>51975.21</v>
      </c>
      <c r="G198" s="25">
        <f t="shared" si="7"/>
        <v>0.49248329969584126</v>
      </c>
    </row>
    <row r="199" spans="1:7" ht="19.5" customHeight="1">
      <c r="A199" s="45"/>
      <c r="B199" s="47"/>
      <c r="C199" s="22" t="s">
        <v>71</v>
      </c>
      <c r="D199" s="23" t="s">
        <v>72</v>
      </c>
      <c r="E199" s="26">
        <v>1789460</v>
      </c>
      <c r="F199" s="27">
        <v>820747.44</v>
      </c>
      <c r="G199" s="25">
        <f t="shared" si="7"/>
        <v>0.45865648854961827</v>
      </c>
    </row>
    <row r="200" spans="1:7" ht="19.5" customHeight="1">
      <c r="A200" s="45"/>
      <c r="B200" s="47"/>
      <c r="C200" s="22" t="s">
        <v>73</v>
      </c>
      <c r="D200" s="23" t="s">
        <v>74</v>
      </c>
      <c r="E200" s="26">
        <v>132685</v>
      </c>
      <c r="F200" s="27">
        <v>124603.9</v>
      </c>
      <c r="G200" s="25">
        <f t="shared" si="7"/>
        <v>0.9390956023665071</v>
      </c>
    </row>
    <row r="201" spans="1:7" ht="19.5" customHeight="1">
      <c r="A201" s="45"/>
      <c r="B201" s="47"/>
      <c r="C201" s="22" t="s">
        <v>22</v>
      </c>
      <c r="D201" s="23" t="s">
        <v>75</v>
      </c>
      <c r="E201" s="26">
        <v>303170</v>
      </c>
      <c r="F201" s="27">
        <v>153613.05</v>
      </c>
      <c r="G201" s="25">
        <f t="shared" si="7"/>
        <v>0.5066894811491902</v>
      </c>
    </row>
    <row r="202" spans="1:7" ht="19.5" customHeight="1">
      <c r="A202" s="45"/>
      <c r="B202" s="47"/>
      <c r="C202" s="22" t="s">
        <v>24</v>
      </c>
      <c r="D202" s="23" t="s">
        <v>76</v>
      </c>
      <c r="E202" s="26">
        <v>48899</v>
      </c>
      <c r="F202" s="27">
        <v>19918.5</v>
      </c>
      <c r="G202" s="25">
        <f t="shared" si="7"/>
        <v>0.40733961839710425</v>
      </c>
    </row>
    <row r="203" spans="1:7" ht="19.5" customHeight="1">
      <c r="A203" s="45"/>
      <c r="B203" s="47"/>
      <c r="C203" s="22" t="s">
        <v>26</v>
      </c>
      <c r="D203" s="23" t="s">
        <v>94</v>
      </c>
      <c r="E203" s="26">
        <v>15836</v>
      </c>
      <c r="F203" s="27">
        <v>8486.01</v>
      </c>
      <c r="G203" s="25">
        <f t="shared" si="7"/>
        <v>0.5358682748168729</v>
      </c>
    </row>
    <row r="204" spans="1:7" ht="19.5" customHeight="1">
      <c r="A204" s="45"/>
      <c r="B204" s="47"/>
      <c r="C204" s="22" t="s">
        <v>10</v>
      </c>
      <c r="D204" s="23" t="s">
        <v>11</v>
      </c>
      <c r="E204" s="26">
        <v>84183</v>
      </c>
      <c r="F204" s="27">
        <v>39984.34</v>
      </c>
      <c r="G204" s="25">
        <f t="shared" si="7"/>
        <v>0.474969293087678</v>
      </c>
    </row>
    <row r="205" spans="1:7" ht="33" customHeight="1">
      <c r="A205" s="45"/>
      <c r="B205" s="47"/>
      <c r="C205" s="22" t="s">
        <v>77</v>
      </c>
      <c r="D205" s="23" t="s">
        <v>157</v>
      </c>
      <c r="E205" s="26">
        <v>7100</v>
      </c>
      <c r="F205" s="27">
        <v>1829.87</v>
      </c>
      <c r="G205" s="25">
        <f t="shared" si="7"/>
        <v>0.2577281690140845</v>
      </c>
    </row>
    <row r="206" spans="1:7" ht="19.5" customHeight="1">
      <c r="A206" s="45"/>
      <c r="B206" s="47"/>
      <c r="C206" s="22" t="s">
        <v>29</v>
      </c>
      <c r="D206" s="23" t="s">
        <v>46</v>
      </c>
      <c r="E206" s="26">
        <v>268500</v>
      </c>
      <c r="F206" s="27">
        <v>146994</v>
      </c>
      <c r="G206" s="25">
        <f t="shared" si="7"/>
        <v>0.547463687150838</v>
      </c>
    </row>
    <row r="207" spans="1:7" ht="19.5" customHeight="1">
      <c r="A207" s="45"/>
      <c r="B207" s="47"/>
      <c r="C207" s="22" t="s">
        <v>79</v>
      </c>
      <c r="D207" s="23" t="s">
        <v>80</v>
      </c>
      <c r="E207" s="26">
        <v>24000</v>
      </c>
      <c r="F207" s="27">
        <v>4033.65</v>
      </c>
      <c r="G207" s="25">
        <f t="shared" si="7"/>
        <v>0.16806875000000002</v>
      </c>
    </row>
    <row r="208" spans="1:7" ht="19.5" customHeight="1">
      <c r="A208" s="45"/>
      <c r="B208" s="47"/>
      <c r="C208" s="22" t="s">
        <v>96</v>
      </c>
      <c r="D208" s="23" t="s">
        <v>97</v>
      </c>
      <c r="E208" s="26">
        <v>3000</v>
      </c>
      <c r="F208" s="27">
        <v>1535</v>
      </c>
      <c r="G208" s="25">
        <f t="shared" si="7"/>
        <v>0.5116666666666667</v>
      </c>
    </row>
    <row r="209" spans="1:7" ht="19.5" customHeight="1">
      <c r="A209" s="45"/>
      <c r="B209" s="47"/>
      <c r="C209" s="22" t="s">
        <v>12</v>
      </c>
      <c r="D209" s="23" t="s">
        <v>13</v>
      </c>
      <c r="E209" s="26">
        <v>82607</v>
      </c>
      <c r="F209" s="27">
        <v>42642.22</v>
      </c>
      <c r="G209" s="25">
        <f t="shared" si="7"/>
        <v>0.5162058905419638</v>
      </c>
    </row>
    <row r="210" spans="1:7" ht="19.5" customHeight="1">
      <c r="A210" s="45"/>
      <c r="B210" s="47"/>
      <c r="C210" s="22" t="s">
        <v>98</v>
      </c>
      <c r="D210" s="23" t="s">
        <v>99</v>
      </c>
      <c r="E210" s="26">
        <v>4040</v>
      </c>
      <c r="F210" s="27">
        <v>1970.46</v>
      </c>
      <c r="G210" s="25">
        <f t="shared" si="7"/>
        <v>0.4877376237623762</v>
      </c>
    </row>
    <row r="211" spans="1:7" ht="39.75" customHeight="1">
      <c r="A211" s="45"/>
      <c r="B211" s="47"/>
      <c r="C211" s="22" t="s">
        <v>32</v>
      </c>
      <c r="D211" s="23" t="s">
        <v>81</v>
      </c>
      <c r="E211" s="26">
        <v>4100</v>
      </c>
      <c r="F211" s="27">
        <v>1789.54</v>
      </c>
      <c r="G211" s="25">
        <f t="shared" si="7"/>
        <v>0.4364731707317073</v>
      </c>
    </row>
    <row r="212" spans="1:7" ht="19.5" customHeight="1">
      <c r="A212" s="45"/>
      <c r="B212" s="47"/>
      <c r="C212" s="22" t="s">
        <v>89</v>
      </c>
      <c r="D212" s="23" t="s">
        <v>90</v>
      </c>
      <c r="E212" s="26">
        <v>5600</v>
      </c>
      <c r="F212" s="27">
        <v>3311.84</v>
      </c>
      <c r="G212" s="25">
        <f t="shared" si="7"/>
        <v>0.5914</v>
      </c>
    </row>
    <row r="213" spans="1:7" ht="19.5" customHeight="1">
      <c r="A213" s="45"/>
      <c r="B213" s="47"/>
      <c r="C213" s="22" t="s">
        <v>34</v>
      </c>
      <c r="D213" s="23" t="s">
        <v>66</v>
      </c>
      <c r="E213" s="26">
        <v>5000</v>
      </c>
      <c r="F213" s="27">
        <v>2111.7</v>
      </c>
      <c r="G213" s="25">
        <f t="shared" si="7"/>
        <v>0.42233999999999994</v>
      </c>
    </row>
    <row r="214" spans="1:7" ht="36.75" customHeight="1">
      <c r="A214" s="45"/>
      <c r="B214" s="47"/>
      <c r="C214" s="22" t="s">
        <v>82</v>
      </c>
      <c r="D214" s="23" t="s">
        <v>105</v>
      </c>
      <c r="E214" s="26">
        <v>93000</v>
      </c>
      <c r="F214" s="27">
        <v>70749.59</v>
      </c>
      <c r="G214" s="25">
        <f t="shared" si="7"/>
        <v>0.7607482795698924</v>
      </c>
    </row>
    <row r="215" spans="1:7" ht="36" customHeight="1">
      <c r="A215" s="45"/>
      <c r="B215" s="47"/>
      <c r="C215" s="22" t="s">
        <v>83</v>
      </c>
      <c r="D215" s="23" t="s">
        <v>110</v>
      </c>
      <c r="E215" s="26">
        <v>3800</v>
      </c>
      <c r="F215" s="27">
        <v>3045.2</v>
      </c>
      <c r="G215" s="25">
        <f t="shared" si="7"/>
        <v>0.8013684210526315</v>
      </c>
    </row>
    <row r="216" spans="1:7" ht="19.5" customHeight="1">
      <c r="A216" s="45"/>
      <c r="B216" s="47"/>
      <c r="C216" s="37" t="s">
        <v>47</v>
      </c>
      <c r="D216" s="23" t="s">
        <v>48</v>
      </c>
      <c r="E216" s="26">
        <v>446945</v>
      </c>
      <c r="F216" s="27">
        <v>71304.33</v>
      </c>
      <c r="G216" s="25">
        <f t="shared" si="7"/>
        <v>0.15953714662877982</v>
      </c>
    </row>
    <row r="217" spans="1:7" ht="31.5" customHeight="1">
      <c r="A217" s="45"/>
      <c r="B217" s="52"/>
      <c r="C217" s="40"/>
      <c r="D217" s="41" t="s">
        <v>345</v>
      </c>
      <c r="E217" s="26">
        <v>340000</v>
      </c>
      <c r="F217" s="27">
        <v>4111.28</v>
      </c>
      <c r="G217" s="25">
        <f t="shared" si="7"/>
        <v>0.012091999999999999</v>
      </c>
    </row>
    <row r="218" spans="1:7" ht="30" customHeight="1">
      <c r="A218" s="45"/>
      <c r="B218" s="52"/>
      <c r="C218" s="40"/>
      <c r="D218" s="41" t="s">
        <v>180</v>
      </c>
      <c r="E218" s="26">
        <v>41000</v>
      </c>
      <c r="F218" s="27">
        <v>1248.52</v>
      </c>
      <c r="G218" s="25">
        <f t="shared" si="7"/>
        <v>0.03045170731707317</v>
      </c>
    </row>
    <row r="219" spans="1:7" ht="26.25" customHeight="1">
      <c r="A219" s="45"/>
      <c r="B219" s="52"/>
      <c r="C219" s="40"/>
      <c r="D219" s="41" t="s">
        <v>346</v>
      </c>
      <c r="E219" s="26">
        <v>65945</v>
      </c>
      <c r="F219" s="27">
        <v>65944.53</v>
      </c>
      <c r="G219" s="25">
        <f t="shared" si="7"/>
        <v>0.999992872848586</v>
      </c>
    </row>
    <row r="220" spans="1:7" ht="19.5" customHeight="1">
      <c r="A220" s="45"/>
      <c r="B220" s="47"/>
      <c r="C220" s="38" t="s">
        <v>181</v>
      </c>
      <c r="D220" s="23" t="s">
        <v>48</v>
      </c>
      <c r="E220" s="26">
        <v>341055</v>
      </c>
      <c r="F220" s="27">
        <v>0</v>
      </c>
      <c r="G220" s="25">
        <f t="shared" si="7"/>
        <v>0</v>
      </c>
    </row>
    <row r="221" spans="1:7" ht="22.5" customHeight="1">
      <c r="A221" s="45"/>
      <c r="B221" s="47"/>
      <c r="C221" s="22"/>
      <c r="D221" s="23" t="s">
        <v>345</v>
      </c>
      <c r="E221" s="26">
        <v>320000</v>
      </c>
      <c r="F221" s="27">
        <v>0</v>
      </c>
      <c r="G221" s="25">
        <f t="shared" si="7"/>
        <v>0</v>
      </c>
    </row>
    <row r="222" spans="1:7" ht="24.75" customHeight="1">
      <c r="A222" s="45"/>
      <c r="B222" s="47"/>
      <c r="C222" s="22"/>
      <c r="D222" s="23" t="s">
        <v>180</v>
      </c>
      <c r="E222" s="26">
        <v>10000</v>
      </c>
      <c r="F222" s="27">
        <v>0</v>
      </c>
      <c r="G222" s="25">
        <f t="shared" si="7"/>
        <v>0</v>
      </c>
    </row>
    <row r="223" spans="1:7" ht="30.75" customHeight="1">
      <c r="A223" s="45"/>
      <c r="B223" s="48"/>
      <c r="C223" s="22"/>
      <c r="D223" s="23" t="s">
        <v>346</v>
      </c>
      <c r="E223" s="26">
        <v>11055</v>
      </c>
      <c r="F223" s="27">
        <v>0</v>
      </c>
      <c r="G223" s="25">
        <f t="shared" si="7"/>
        <v>0</v>
      </c>
    </row>
    <row r="224" spans="1:7" ht="34.5" customHeight="1">
      <c r="A224" s="45"/>
      <c r="B224" s="49" t="s">
        <v>182</v>
      </c>
      <c r="C224" s="22"/>
      <c r="D224" s="23" t="s">
        <v>183</v>
      </c>
      <c r="E224" s="24">
        <f>SUM(E225:E232)</f>
        <v>165570</v>
      </c>
      <c r="F224" s="31">
        <f>SUM(F225:F232)</f>
        <v>86999.69000000002</v>
      </c>
      <c r="G224" s="25">
        <f t="shared" si="7"/>
        <v>0.5254556380986894</v>
      </c>
    </row>
    <row r="225" spans="1:7" ht="23.25" customHeight="1">
      <c r="A225" s="45"/>
      <c r="B225" s="51"/>
      <c r="C225" s="22" t="s">
        <v>65</v>
      </c>
      <c r="D225" s="23" t="s">
        <v>93</v>
      </c>
      <c r="E225" s="26">
        <v>9984</v>
      </c>
      <c r="F225" s="27">
        <v>4477.71</v>
      </c>
      <c r="G225" s="25">
        <f t="shared" si="7"/>
        <v>0.4484885817307692</v>
      </c>
    </row>
    <row r="226" spans="1:7" ht="19.5" customHeight="1">
      <c r="A226" s="45"/>
      <c r="B226" s="51"/>
      <c r="C226" s="22" t="s">
        <v>71</v>
      </c>
      <c r="D226" s="23" t="s">
        <v>72</v>
      </c>
      <c r="E226" s="26">
        <v>111825</v>
      </c>
      <c r="F226" s="27">
        <v>57223.38</v>
      </c>
      <c r="G226" s="25">
        <f t="shared" si="7"/>
        <v>0.5117226022803487</v>
      </c>
    </row>
    <row r="227" spans="1:7" ht="19.5" customHeight="1">
      <c r="A227" s="45"/>
      <c r="B227" s="51"/>
      <c r="C227" s="22" t="s">
        <v>73</v>
      </c>
      <c r="D227" s="23" t="s">
        <v>74</v>
      </c>
      <c r="E227" s="26">
        <v>6739</v>
      </c>
      <c r="F227" s="27">
        <v>6682.63</v>
      </c>
      <c r="G227" s="25">
        <f t="shared" si="7"/>
        <v>0.991635257456596</v>
      </c>
    </row>
    <row r="228" spans="1:7" ht="19.5" customHeight="1">
      <c r="A228" s="45"/>
      <c r="B228" s="51"/>
      <c r="C228" s="22" t="s">
        <v>22</v>
      </c>
      <c r="D228" s="23" t="s">
        <v>75</v>
      </c>
      <c r="E228" s="26">
        <v>19758</v>
      </c>
      <c r="F228" s="27">
        <v>9247.04</v>
      </c>
      <c r="G228" s="25">
        <f aca="true" t="shared" si="8" ref="G228:G259">F228/E228</f>
        <v>0.4680149812734083</v>
      </c>
    </row>
    <row r="229" spans="1:7" ht="19.5" customHeight="1">
      <c r="A229" s="45"/>
      <c r="B229" s="51"/>
      <c r="C229" s="22" t="s">
        <v>24</v>
      </c>
      <c r="D229" s="23" t="s">
        <v>76</v>
      </c>
      <c r="E229" s="26">
        <v>3188</v>
      </c>
      <c r="F229" s="27">
        <v>1491.46</v>
      </c>
      <c r="G229" s="25">
        <f t="shared" si="8"/>
        <v>0.46783563362609787</v>
      </c>
    </row>
    <row r="230" spans="1:7" ht="19.5" customHeight="1">
      <c r="A230" s="45"/>
      <c r="B230" s="51"/>
      <c r="C230" s="22" t="s">
        <v>10</v>
      </c>
      <c r="D230" s="23" t="s">
        <v>11</v>
      </c>
      <c r="E230" s="26">
        <v>5500</v>
      </c>
      <c r="F230" s="27">
        <v>1821.58</v>
      </c>
      <c r="G230" s="25">
        <f t="shared" si="8"/>
        <v>0.3311963636363636</v>
      </c>
    </row>
    <row r="231" spans="1:7" ht="37.5" customHeight="1">
      <c r="A231" s="45"/>
      <c r="B231" s="51"/>
      <c r="C231" s="22" t="s">
        <v>77</v>
      </c>
      <c r="D231" s="23" t="s">
        <v>157</v>
      </c>
      <c r="E231" s="26">
        <v>500</v>
      </c>
      <c r="F231" s="27">
        <v>0</v>
      </c>
      <c r="G231" s="25">
        <f t="shared" si="8"/>
        <v>0</v>
      </c>
    </row>
    <row r="232" spans="1:7" ht="38.25" customHeight="1">
      <c r="A232" s="45"/>
      <c r="B232" s="50"/>
      <c r="C232" s="22" t="s">
        <v>82</v>
      </c>
      <c r="D232" s="23" t="s">
        <v>105</v>
      </c>
      <c r="E232" s="26">
        <v>8076</v>
      </c>
      <c r="F232" s="27">
        <v>6055.89</v>
      </c>
      <c r="G232" s="25">
        <f t="shared" si="8"/>
        <v>0.7498625557206539</v>
      </c>
    </row>
    <row r="233" spans="1:7" ht="19.5" customHeight="1">
      <c r="A233" s="45"/>
      <c r="B233" s="49" t="s">
        <v>184</v>
      </c>
      <c r="C233" s="22"/>
      <c r="D233" s="23" t="s">
        <v>185</v>
      </c>
      <c r="E233" s="24">
        <f>SUM(E234:E244)</f>
        <v>357712</v>
      </c>
      <c r="F233" s="31">
        <f>SUM(F234:F244)</f>
        <v>176472.21000000002</v>
      </c>
      <c r="G233" s="25">
        <f t="shared" si="8"/>
        <v>0.4933360077380687</v>
      </c>
    </row>
    <row r="234" spans="1:7" ht="17.25" customHeight="1">
      <c r="A234" s="45"/>
      <c r="B234" s="51"/>
      <c r="C234" s="22" t="s">
        <v>65</v>
      </c>
      <c r="D234" s="23" t="s">
        <v>93</v>
      </c>
      <c r="E234" s="26">
        <v>14035</v>
      </c>
      <c r="F234" s="27">
        <v>6369</v>
      </c>
      <c r="G234" s="25">
        <f t="shared" si="8"/>
        <v>0.45379408621303885</v>
      </c>
    </row>
    <row r="235" spans="1:7" ht="17.25" customHeight="1">
      <c r="A235" s="45"/>
      <c r="B235" s="51"/>
      <c r="C235" s="22" t="s">
        <v>71</v>
      </c>
      <c r="D235" s="23" t="s">
        <v>72</v>
      </c>
      <c r="E235" s="26">
        <v>226363</v>
      </c>
      <c r="F235" s="27">
        <v>106563.86</v>
      </c>
      <c r="G235" s="25">
        <f t="shared" si="8"/>
        <v>0.4707653635974077</v>
      </c>
    </row>
    <row r="236" spans="1:7" ht="17.25" customHeight="1">
      <c r="A236" s="45"/>
      <c r="B236" s="51"/>
      <c r="C236" s="22" t="s">
        <v>73</v>
      </c>
      <c r="D236" s="23" t="s">
        <v>74</v>
      </c>
      <c r="E236" s="26">
        <v>16904</v>
      </c>
      <c r="F236" s="27">
        <v>16733.6</v>
      </c>
      <c r="G236" s="25">
        <f t="shared" si="8"/>
        <v>0.9899195456696639</v>
      </c>
    </row>
    <row r="237" spans="1:7" ht="17.25" customHeight="1">
      <c r="A237" s="45"/>
      <c r="B237" s="51"/>
      <c r="C237" s="22" t="s">
        <v>22</v>
      </c>
      <c r="D237" s="23" t="s">
        <v>75</v>
      </c>
      <c r="E237" s="26">
        <v>38919</v>
      </c>
      <c r="F237" s="27">
        <v>19568.22</v>
      </c>
      <c r="G237" s="25">
        <f t="shared" si="8"/>
        <v>0.5027934941802205</v>
      </c>
    </row>
    <row r="238" spans="1:7" ht="17.25" customHeight="1">
      <c r="A238" s="45"/>
      <c r="B238" s="51"/>
      <c r="C238" s="22" t="s">
        <v>24</v>
      </c>
      <c r="D238" s="23" t="s">
        <v>76</v>
      </c>
      <c r="E238" s="26">
        <v>6277</v>
      </c>
      <c r="F238" s="27">
        <v>2848.17</v>
      </c>
      <c r="G238" s="25">
        <f t="shared" si="8"/>
        <v>0.4537470129042536</v>
      </c>
    </row>
    <row r="239" spans="1:7" ht="17.25" customHeight="1">
      <c r="A239" s="45"/>
      <c r="B239" s="51"/>
      <c r="C239" s="22" t="s">
        <v>10</v>
      </c>
      <c r="D239" s="23" t="s">
        <v>11</v>
      </c>
      <c r="E239" s="26">
        <v>6000</v>
      </c>
      <c r="F239" s="27">
        <v>0</v>
      </c>
      <c r="G239" s="25">
        <f t="shared" si="8"/>
        <v>0</v>
      </c>
    </row>
    <row r="240" spans="1:7" ht="27.75" customHeight="1">
      <c r="A240" s="45"/>
      <c r="B240" s="51"/>
      <c r="C240" s="22" t="s">
        <v>77</v>
      </c>
      <c r="D240" s="23" t="s">
        <v>157</v>
      </c>
      <c r="E240" s="26">
        <v>2800</v>
      </c>
      <c r="F240" s="27">
        <v>699.23</v>
      </c>
      <c r="G240" s="25">
        <f t="shared" si="8"/>
        <v>0.249725</v>
      </c>
    </row>
    <row r="241" spans="1:7" ht="17.25" customHeight="1">
      <c r="A241" s="45"/>
      <c r="B241" s="51"/>
      <c r="C241" s="22" t="s">
        <v>29</v>
      </c>
      <c r="D241" s="23" t="s">
        <v>46</v>
      </c>
      <c r="E241" s="26">
        <v>24600</v>
      </c>
      <c r="F241" s="27">
        <v>10574.47</v>
      </c>
      <c r="G241" s="25">
        <f t="shared" si="8"/>
        <v>0.4298565040650406</v>
      </c>
    </row>
    <row r="242" spans="1:7" ht="17.25" customHeight="1">
      <c r="A242" s="45"/>
      <c r="B242" s="51"/>
      <c r="C242" s="22" t="s">
        <v>12</v>
      </c>
      <c r="D242" s="23" t="s">
        <v>13</v>
      </c>
      <c r="E242" s="26">
        <v>5000</v>
      </c>
      <c r="F242" s="27">
        <v>1020.07</v>
      </c>
      <c r="G242" s="25">
        <f t="shared" si="8"/>
        <v>0.204014</v>
      </c>
    </row>
    <row r="243" spans="1:7" ht="35.25" customHeight="1">
      <c r="A243" s="45"/>
      <c r="B243" s="51"/>
      <c r="C243" s="22" t="s">
        <v>32</v>
      </c>
      <c r="D243" s="23" t="s">
        <v>81</v>
      </c>
      <c r="E243" s="26">
        <v>2200</v>
      </c>
      <c r="F243" s="27">
        <v>1135.53</v>
      </c>
      <c r="G243" s="25">
        <f t="shared" si="8"/>
        <v>0.51615</v>
      </c>
    </row>
    <row r="244" spans="1:7" ht="37.5" customHeight="1">
      <c r="A244" s="45"/>
      <c r="B244" s="50"/>
      <c r="C244" s="22" t="s">
        <v>82</v>
      </c>
      <c r="D244" s="23" t="s">
        <v>105</v>
      </c>
      <c r="E244" s="26">
        <v>14614</v>
      </c>
      <c r="F244" s="27">
        <v>10960.06</v>
      </c>
      <c r="G244" s="25">
        <f t="shared" si="8"/>
        <v>0.7499698918844943</v>
      </c>
    </row>
    <row r="245" spans="1:7" ht="28.5" customHeight="1">
      <c r="A245" s="45"/>
      <c r="B245" s="49" t="s">
        <v>186</v>
      </c>
      <c r="C245" s="22"/>
      <c r="D245" s="23" t="s">
        <v>347</v>
      </c>
      <c r="E245" s="24">
        <f>E246+E247</f>
        <v>115000</v>
      </c>
      <c r="F245" s="31">
        <f>SUM(F246:F247)</f>
        <v>38476.25</v>
      </c>
      <c r="G245" s="25">
        <f t="shared" si="8"/>
        <v>0.33457608695652175</v>
      </c>
    </row>
    <row r="246" spans="1:7" ht="33.75" customHeight="1">
      <c r="A246" s="45"/>
      <c r="B246" s="51"/>
      <c r="C246" s="22" t="s">
        <v>187</v>
      </c>
      <c r="D246" s="23" t="s">
        <v>188</v>
      </c>
      <c r="E246" s="26">
        <v>31000</v>
      </c>
      <c r="F246" s="27">
        <v>15840</v>
      </c>
      <c r="G246" s="25">
        <f t="shared" si="8"/>
        <v>0.5109677419354839</v>
      </c>
    </row>
    <row r="247" spans="1:7" ht="30.75" customHeight="1">
      <c r="A247" s="45"/>
      <c r="B247" s="50"/>
      <c r="C247" s="22" t="s">
        <v>189</v>
      </c>
      <c r="D247" s="23" t="s">
        <v>190</v>
      </c>
      <c r="E247" s="26">
        <v>84000</v>
      </c>
      <c r="F247" s="27">
        <v>22636.25</v>
      </c>
      <c r="G247" s="25">
        <f t="shared" si="8"/>
        <v>0.26947916666666666</v>
      </c>
    </row>
    <row r="248" spans="1:7" ht="18.75" customHeight="1">
      <c r="A248" s="45"/>
      <c r="B248" s="49" t="s">
        <v>191</v>
      </c>
      <c r="C248" s="22"/>
      <c r="D248" s="23" t="s">
        <v>192</v>
      </c>
      <c r="E248" s="24">
        <f>SUM(E249:E258)</f>
        <v>1396616</v>
      </c>
      <c r="F248" s="31">
        <f>SUM(F249:F258)</f>
        <v>716404.1499999999</v>
      </c>
      <c r="G248" s="25">
        <f t="shared" si="8"/>
        <v>0.5129571406886358</v>
      </c>
    </row>
    <row r="249" spans="1:7" ht="32.25" customHeight="1">
      <c r="A249" s="45"/>
      <c r="B249" s="51"/>
      <c r="C249" s="22" t="s">
        <v>65</v>
      </c>
      <c r="D249" s="23" t="s">
        <v>93</v>
      </c>
      <c r="E249" s="26">
        <v>79452</v>
      </c>
      <c r="F249" s="27">
        <v>37419.5</v>
      </c>
      <c r="G249" s="25">
        <f t="shared" si="8"/>
        <v>0.47096989377234055</v>
      </c>
    </row>
    <row r="250" spans="1:7" ht="19.5" customHeight="1">
      <c r="A250" s="45"/>
      <c r="B250" s="51"/>
      <c r="C250" s="22" t="s">
        <v>71</v>
      </c>
      <c r="D250" s="23" t="s">
        <v>72</v>
      </c>
      <c r="E250" s="26">
        <v>975113</v>
      </c>
      <c r="F250" s="27">
        <v>460102.31</v>
      </c>
      <c r="G250" s="25">
        <f t="shared" si="8"/>
        <v>0.47184511948871566</v>
      </c>
    </row>
    <row r="251" spans="1:7" ht="19.5" customHeight="1">
      <c r="A251" s="45"/>
      <c r="B251" s="51"/>
      <c r="C251" s="22" t="s">
        <v>73</v>
      </c>
      <c r="D251" s="23" t="s">
        <v>74</v>
      </c>
      <c r="E251" s="26">
        <v>73234</v>
      </c>
      <c r="F251" s="27">
        <v>72921.52</v>
      </c>
      <c r="G251" s="25">
        <f t="shared" si="8"/>
        <v>0.9957331294207609</v>
      </c>
    </row>
    <row r="252" spans="1:7" ht="15" customHeight="1">
      <c r="A252" s="45"/>
      <c r="B252" s="51"/>
      <c r="C252" s="22" t="s">
        <v>22</v>
      </c>
      <c r="D252" s="23" t="s">
        <v>75</v>
      </c>
      <c r="E252" s="26">
        <v>170062</v>
      </c>
      <c r="F252" s="27">
        <v>85307.48</v>
      </c>
      <c r="G252" s="25">
        <f t="shared" si="8"/>
        <v>0.5016257600169349</v>
      </c>
    </row>
    <row r="253" spans="1:7" ht="19.5" customHeight="1">
      <c r="A253" s="45"/>
      <c r="B253" s="51"/>
      <c r="C253" s="22" t="s">
        <v>24</v>
      </c>
      <c r="D253" s="23" t="s">
        <v>76</v>
      </c>
      <c r="E253" s="26">
        <v>27350</v>
      </c>
      <c r="F253" s="27">
        <v>12727.35</v>
      </c>
      <c r="G253" s="25">
        <f t="shared" si="8"/>
        <v>0.46535100548446073</v>
      </c>
    </row>
    <row r="254" spans="1:7" ht="19.5" customHeight="1">
      <c r="A254" s="45"/>
      <c r="B254" s="51"/>
      <c r="C254" s="22" t="s">
        <v>10</v>
      </c>
      <c r="D254" s="23" t="s">
        <v>11</v>
      </c>
      <c r="E254" s="26">
        <v>2000</v>
      </c>
      <c r="F254" s="27">
        <v>0</v>
      </c>
      <c r="G254" s="25">
        <f t="shared" si="8"/>
        <v>0</v>
      </c>
    </row>
    <row r="255" spans="1:7" ht="30.75" customHeight="1">
      <c r="A255" s="45"/>
      <c r="B255" s="51"/>
      <c r="C255" s="22" t="s">
        <v>77</v>
      </c>
      <c r="D255" s="23" t="s">
        <v>157</v>
      </c>
      <c r="E255" s="26">
        <v>4800</v>
      </c>
      <c r="F255" s="27">
        <v>220</v>
      </c>
      <c r="G255" s="25">
        <f t="shared" si="8"/>
        <v>0.04583333333333333</v>
      </c>
    </row>
    <row r="256" spans="1:7" ht="19.5" customHeight="1">
      <c r="A256" s="45"/>
      <c r="B256" s="51"/>
      <c r="C256" s="22" t="s">
        <v>12</v>
      </c>
      <c r="D256" s="23" t="s">
        <v>13</v>
      </c>
      <c r="E256" s="26">
        <v>1200</v>
      </c>
      <c r="F256" s="27">
        <v>420.5</v>
      </c>
      <c r="G256" s="25">
        <f t="shared" si="8"/>
        <v>0.35041666666666665</v>
      </c>
    </row>
    <row r="257" spans="1:7" ht="19.5" customHeight="1">
      <c r="A257" s="45"/>
      <c r="B257" s="51"/>
      <c r="C257" s="22" t="s">
        <v>89</v>
      </c>
      <c r="D257" s="23" t="s">
        <v>90</v>
      </c>
      <c r="E257" s="26">
        <v>1500</v>
      </c>
      <c r="F257" s="27">
        <v>857.11</v>
      </c>
      <c r="G257" s="25">
        <f t="shared" si="8"/>
        <v>0.5714066666666667</v>
      </c>
    </row>
    <row r="258" spans="1:7" ht="33.75" customHeight="1">
      <c r="A258" s="45"/>
      <c r="B258" s="50"/>
      <c r="C258" s="22" t="s">
        <v>82</v>
      </c>
      <c r="D258" s="23" t="s">
        <v>105</v>
      </c>
      <c r="E258" s="26">
        <v>61905</v>
      </c>
      <c r="F258" s="27">
        <v>46428.38</v>
      </c>
      <c r="G258" s="25">
        <f t="shared" si="8"/>
        <v>0.7499940230999111</v>
      </c>
    </row>
    <row r="259" spans="1:7" ht="19.5" customHeight="1">
      <c r="A259" s="45"/>
      <c r="B259" s="49" t="s">
        <v>193</v>
      </c>
      <c r="C259" s="22"/>
      <c r="D259" s="23" t="s">
        <v>194</v>
      </c>
      <c r="E259" s="24">
        <f>SUM(E260:E272)</f>
        <v>359141</v>
      </c>
      <c r="F259" s="31">
        <f>SUM(F260:F272)</f>
        <v>175786.41999999998</v>
      </c>
      <c r="G259" s="25">
        <f t="shared" si="8"/>
        <v>0.4894635254677132</v>
      </c>
    </row>
    <row r="260" spans="1:7" ht="21.75" customHeight="1">
      <c r="A260" s="45"/>
      <c r="B260" s="51"/>
      <c r="C260" s="22" t="s">
        <v>65</v>
      </c>
      <c r="D260" s="23" t="s">
        <v>93</v>
      </c>
      <c r="E260" s="26">
        <v>500</v>
      </c>
      <c r="F260" s="27">
        <v>0</v>
      </c>
      <c r="G260" s="25">
        <f aca="true" t="shared" si="9" ref="G260:G291">F260/E260</f>
        <v>0</v>
      </c>
    </row>
    <row r="261" spans="1:7" ht="19.5" customHeight="1">
      <c r="A261" s="45"/>
      <c r="B261" s="51"/>
      <c r="C261" s="22" t="s">
        <v>71</v>
      </c>
      <c r="D261" s="23" t="s">
        <v>72</v>
      </c>
      <c r="E261" s="26">
        <v>78461</v>
      </c>
      <c r="F261" s="27">
        <v>33941.84</v>
      </c>
      <c r="G261" s="25">
        <f t="shared" si="9"/>
        <v>0.43259504722091224</v>
      </c>
    </row>
    <row r="262" spans="1:7" ht="19.5" customHeight="1">
      <c r="A262" s="45"/>
      <c r="B262" s="51"/>
      <c r="C262" s="22" t="s">
        <v>73</v>
      </c>
      <c r="D262" s="23" t="s">
        <v>74</v>
      </c>
      <c r="E262" s="26">
        <v>5768</v>
      </c>
      <c r="F262" s="27">
        <v>5339.1</v>
      </c>
      <c r="G262" s="25">
        <f t="shared" si="9"/>
        <v>0.9256414701803052</v>
      </c>
    </row>
    <row r="263" spans="1:7" ht="19.5" customHeight="1">
      <c r="A263" s="45"/>
      <c r="B263" s="51"/>
      <c r="C263" s="22" t="s">
        <v>22</v>
      </c>
      <c r="D263" s="23" t="s">
        <v>75</v>
      </c>
      <c r="E263" s="26">
        <v>12053</v>
      </c>
      <c r="F263" s="27">
        <v>6000.19</v>
      </c>
      <c r="G263" s="25">
        <f t="shared" si="9"/>
        <v>0.49781714096075663</v>
      </c>
    </row>
    <row r="264" spans="1:7" ht="19.5" customHeight="1">
      <c r="A264" s="45"/>
      <c r="B264" s="51"/>
      <c r="C264" s="22" t="s">
        <v>24</v>
      </c>
      <c r="D264" s="23" t="s">
        <v>76</v>
      </c>
      <c r="E264" s="26">
        <v>1956</v>
      </c>
      <c r="F264" s="27">
        <v>945.73</v>
      </c>
      <c r="G264" s="25">
        <f t="shared" si="9"/>
        <v>0.48350204498977506</v>
      </c>
    </row>
    <row r="265" spans="1:7" ht="19.5" customHeight="1">
      <c r="A265" s="45"/>
      <c r="B265" s="51"/>
      <c r="C265" s="22" t="s">
        <v>26</v>
      </c>
      <c r="D265" s="23" t="s">
        <v>94</v>
      </c>
      <c r="E265" s="26">
        <v>11512</v>
      </c>
      <c r="F265" s="27">
        <v>5560.11</v>
      </c>
      <c r="G265" s="25">
        <f t="shared" si="9"/>
        <v>0.4829838429464906</v>
      </c>
    </row>
    <row r="266" spans="1:7" ht="19.5" customHeight="1">
      <c r="A266" s="45"/>
      <c r="B266" s="51"/>
      <c r="C266" s="22" t="s">
        <v>10</v>
      </c>
      <c r="D266" s="23" t="s">
        <v>11</v>
      </c>
      <c r="E266" s="26">
        <v>84600</v>
      </c>
      <c r="F266" s="27">
        <v>52069.11</v>
      </c>
      <c r="G266" s="25">
        <f t="shared" si="9"/>
        <v>0.6154741134751773</v>
      </c>
    </row>
    <row r="267" spans="1:7" ht="19.5" customHeight="1">
      <c r="A267" s="45"/>
      <c r="B267" s="51"/>
      <c r="C267" s="22" t="s">
        <v>96</v>
      </c>
      <c r="D267" s="23" t="s">
        <v>97</v>
      </c>
      <c r="E267" s="26">
        <v>500</v>
      </c>
      <c r="F267" s="27">
        <v>0</v>
      </c>
      <c r="G267" s="25">
        <f t="shared" si="9"/>
        <v>0</v>
      </c>
    </row>
    <row r="268" spans="1:7" ht="19.5" customHeight="1">
      <c r="A268" s="45"/>
      <c r="B268" s="51"/>
      <c r="C268" s="22" t="s">
        <v>12</v>
      </c>
      <c r="D268" s="23" t="s">
        <v>13</v>
      </c>
      <c r="E268" s="26">
        <v>146294</v>
      </c>
      <c r="F268" s="27">
        <v>63450.72</v>
      </c>
      <c r="G268" s="25">
        <f t="shared" si="9"/>
        <v>0.43372059004470453</v>
      </c>
    </row>
    <row r="269" spans="1:7" ht="19.5" customHeight="1">
      <c r="A269" s="45"/>
      <c r="B269" s="51"/>
      <c r="C269" s="22" t="s">
        <v>34</v>
      </c>
      <c r="D269" s="23" t="s">
        <v>66</v>
      </c>
      <c r="E269" s="26">
        <v>13000</v>
      </c>
      <c r="F269" s="27">
        <v>5576</v>
      </c>
      <c r="G269" s="25">
        <f t="shared" si="9"/>
        <v>0.4289230769230769</v>
      </c>
    </row>
    <row r="270" spans="1:7" ht="26.25" customHeight="1">
      <c r="A270" s="45"/>
      <c r="B270" s="51"/>
      <c r="C270" s="22" t="s">
        <v>82</v>
      </c>
      <c r="D270" s="23" t="s">
        <v>105</v>
      </c>
      <c r="E270" s="26">
        <v>3100</v>
      </c>
      <c r="F270" s="27">
        <v>2324.6</v>
      </c>
      <c r="G270" s="25">
        <f t="shared" si="9"/>
        <v>0.7498709677419354</v>
      </c>
    </row>
    <row r="271" spans="1:7" ht="27.75" customHeight="1">
      <c r="A271" s="45"/>
      <c r="B271" s="51"/>
      <c r="C271" s="22" t="s">
        <v>83</v>
      </c>
      <c r="D271" s="23" t="s">
        <v>348</v>
      </c>
      <c r="E271" s="26">
        <v>200</v>
      </c>
      <c r="F271" s="27">
        <v>0</v>
      </c>
      <c r="G271" s="25">
        <f t="shared" si="9"/>
        <v>0</v>
      </c>
    </row>
    <row r="272" spans="1:7" ht="19.5" customHeight="1">
      <c r="A272" s="45"/>
      <c r="B272" s="50"/>
      <c r="C272" s="22" t="s">
        <v>195</v>
      </c>
      <c r="D272" s="23" t="s">
        <v>196</v>
      </c>
      <c r="E272" s="26">
        <v>1197</v>
      </c>
      <c r="F272" s="27">
        <v>579.02</v>
      </c>
      <c r="G272" s="25">
        <f t="shared" si="9"/>
        <v>0.48372598162071845</v>
      </c>
    </row>
    <row r="273" spans="1:7" ht="30" customHeight="1">
      <c r="A273" s="45"/>
      <c r="B273" s="49" t="s">
        <v>197</v>
      </c>
      <c r="C273" s="22"/>
      <c r="D273" s="23" t="s">
        <v>198</v>
      </c>
      <c r="E273" s="24">
        <f>SUM(E274:E285)</f>
        <v>285277</v>
      </c>
      <c r="F273" s="31">
        <f>SUM(F274:F285)</f>
        <v>146886.32</v>
      </c>
      <c r="G273" s="25">
        <f t="shared" si="9"/>
        <v>0.5148901593889448</v>
      </c>
    </row>
    <row r="274" spans="1:7" ht="22.5" customHeight="1">
      <c r="A274" s="45"/>
      <c r="B274" s="51"/>
      <c r="C274" s="22" t="s">
        <v>65</v>
      </c>
      <c r="D274" s="23" t="s">
        <v>93</v>
      </c>
      <c r="E274" s="26">
        <v>500</v>
      </c>
      <c r="F274" s="27">
        <v>250</v>
      </c>
      <c r="G274" s="25">
        <f t="shared" si="9"/>
        <v>0.5</v>
      </c>
    </row>
    <row r="275" spans="1:7" ht="19.5" customHeight="1">
      <c r="A275" s="45"/>
      <c r="B275" s="51"/>
      <c r="C275" s="22" t="s">
        <v>71</v>
      </c>
      <c r="D275" s="23" t="s">
        <v>72</v>
      </c>
      <c r="E275" s="26">
        <v>197975</v>
      </c>
      <c r="F275" s="27">
        <v>92830.25</v>
      </c>
      <c r="G275" s="25">
        <f t="shared" si="9"/>
        <v>0.4688988508650082</v>
      </c>
    </row>
    <row r="276" spans="1:7" ht="19.5" customHeight="1">
      <c r="A276" s="45"/>
      <c r="B276" s="51"/>
      <c r="C276" s="22" t="s">
        <v>73</v>
      </c>
      <c r="D276" s="23" t="s">
        <v>74</v>
      </c>
      <c r="E276" s="26">
        <v>14120</v>
      </c>
      <c r="F276" s="27">
        <v>13706.33</v>
      </c>
      <c r="G276" s="25">
        <f t="shared" si="9"/>
        <v>0.9707032577903683</v>
      </c>
    </row>
    <row r="277" spans="1:7" ht="19.5" customHeight="1">
      <c r="A277" s="45"/>
      <c r="B277" s="51"/>
      <c r="C277" s="22" t="s">
        <v>22</v>
      </c>
      <c r="D277" s="23" t="s">
        <v>75</v>
      </c>
      <c r="E277" s="26">
        <v>32027</v>
      </c>
      <c r="F277" s="27">
        <v>16186.99</v>
      </c>
      <c r="G277" s="25">
        <f t="shared" si="9"/>
        <v>0.5054169919130733</v>
      </c>
    </row>
    <row r="278" spans="1:7" ht="19.5" customHeight="1">
      <c r="A278" s="45"/>
      <c r="B278" s="51"/>
      <c r="C278" s="22" t="s">
        <v>24</v>
      </c>
      <c r="D278" s="23" t="s">
        <v>76</v>
      </c>
      <c r="E278" s="26">
        <v>5196</v>
      </c>
      <c r="F278" s="27">
        <v>2009.79</v>
      </c>
      <c r="G278" s="25">
        <f t="shared" si="9"/>
        <v>0.38679561200923784</v>
      </c>
    </row>
    <row r="279" spans="1:7" ht="19.5" customHeight="1">
      <c r="A279" s="45"/>
      <c r="B279" s="51"/>
      <c r="C279" s="22" t="s">
        <v>10</v>
      </c>
      <c r="D279" s="23" t="s">
        <v>11</v>
      </c>
      <c r="E279" s="26">
        <v>8500</v>
      </c>
      <c r="F279" s="27">
        <v>4289.75</v>
      </c>
      <c r="G279" s="25">
        <f t="shared" si="9"/>
        <v>0.5046764705882353</v>
      </c>
    </row>
    <row r="280" spans="1:7" ht="19.5" customHeight="1">
      <c r="A280" s="45"/>
      <c r="B280" s="51"/>
      <c r="C280" s="22" t="s">
        <v>96</v>
      </c>
      <c r="D280" s="23" t="s">
        <v>97</v>
      </c>
      <c r="E280" s="26">
        <v>200</v>
      </c>
      <c r="F280" s="27">
        <v>0</v>
      </c>
      <c r="G280" s="25">
        <f t="shared" si="9"/>
        <v>0</v>
      </c>
    </row>
    <row r="281" spans="1:7" ht="19.5" customHeight="1">
      <c r="A281" s="45"/>
      <c r="B281" s="51"/>
      <c r="C281" s="22" t="s">
        <v>12</v>
      </c>
      <c r="D281" s="23" t="s">
        <v>13</v>
      </c>
      <c r="E281" s="26">
        <v>13600</v>
      </c>
      <c r="F281" s="27">
        <v>9652.7</v>
      </c>
      <c r="G281" s="25">
        <f t="shared" si="9"/>
        <v>0.7097573529411765</v>
      </c>
    </row>
    <row r="282" spans="1:7" ht="39.75" customHeight="1">
      <c r="A282" s="45"/>
      <c r="B282" s="51"/>
      <c r="C282" s="22" t="s">
        <v>32</v>
      </c>
      <c r="D282" s="23" t="s">
        <v>81</v>
      </c>
      <c r="E282" s="26">
        <v>3200</v>
      </c>
      <c r="F282" s="27">
        <v>1372.42</v>
      </c>
      <c r="G282" s="25">
        <f t="shared" si="9"/>
        <v>0.42888125000000005</v>
      </c>
    </row>
    <row r="283" spans="1:7" ht="19.5" customHeight="1">
      <c r="A283" s="45"/>
      <c r="B283" s="51"/>
      <c r="C283" s="22" t="s">
        <v>89</v>
      </c>
      <c r="D283" s="23" t="s">
        <v>90</v>
      </c>
      <c r="E283" s="26">
        <v>1200</v>
      </c>
      <c r="F283" s="27">
        <v>1069.76</v>
      </c>
      <c r="G283" s="25">
        <f t="shared" si="9"/>
        <v>0.8914666666666666</v>
      </c>
    </row>
    <row r="284" spans="1:7" ht="21.75" customHeight="1">
      <c r="A284" s="45"/>
      <c r="B284" s="51"/>
      <c r="C284" s="22" t="s">
        <v>82</v>
      </c>
      <c r="D284" s="23" t="s">
        <v>105</v>
      </c>
      <c r="E284" s="26">
        <v>4559</v>
      </c>
      <c r="F284" s="27">
        <v>3418.53</v>
      </c>
      <c r="G284" s="25">
        <f t="shared" si="9"/>
        <v>0.749842070629524</v>
      </c>
    </row>
    <row r="285" spans="1:7" ht="27.75" customHeight="1">
      <c r="A285" s="45"/>
      <c r="B285" s="50"/>
      <c r="C285" s="22" t="s">
        <v>83</v>
      </c>
      <c r="D285" s="23" t="s">
        <v>110</v>
      </c>
      <c r="E285" s="26">
        <v>4200</v>
      </c>
      <c r="F285" s="27">
        <v>2099.8</v>
      </c>
      <c r="G285" s="25">
        <f t="shared" si="9"/>
        <v>0.499952380952381</v>
      </c>
    </row>
    <row r="286" spans="1:7" ht="19.5" customHeight="1">
      <c r="A286" s="45"/>
      <c r="B286" s="49" t="s">
        <v>199</v>
      </c>
      <c r="C286" s="22"/>
      <c r="D286" s="23" t="s">
        <v>200</v>
      </c>
      <c r="E286" s="24">
        <f>SUM(E287:E289)</f>
        <v>26160</v>
      </c>
      <c r="F286" s="31">
        <f>SUM(F287:F289)</f>
        <v>8421.279999999999</v>
      </c>
      <c r="G286" s="25">
        <f t="shared" si="9"/>
        <v>0.321914373088685</v>
      </c>
    </row>
    <row r="287" spans="1:7" ht="19.5" customHeight="1">
      <c r="A287" s="45"/>
      <c r="B287" s="51"/>
      <c r="C287" s="22" t="s">
        <v>12</v>
      </c>
      <c r="D287" s="23" t="s">
        <v>13</v>
      </c>
      <c r="E287" s="26">
        <v>19583</v>
      </c>
      <c r="F287" s="27">
        <v>4605</v>
      </c>
      <c r="G287" s="25">
        <f t="shared" si="9"/>
        <v>0.23515293877342594</v>
      </c>
    </row>
    <row r="288" spans="1:7" ht="19.5" customHeight="1">
      <c r="A288" s="45"/>
      <c r="B288" s="51"/>
      <c r="C288" s="22" t="s">
        <v>89</v>
      </c>
      <c r="D288" s="23" t="s">
        <v>90</v>
      </c>
      <c r="E288" s="26">
        <v>4077</v>
      </c>
      <c r="F288" s="27">
        <v>1578.62</v>
      </c>
      <c r="G288" s="25">
        <f t="shared" si="9"/>
        <v>0.3872013735589894</v>
      </c>
    </row>
    <row r="289" spans="1:7" ht="30.75" customHeight="1">
      <c r="A289" s="45"/>
      <c r="B289" s="50"/>
      <c r="C289" s="22" t="s">
        <v>83</v>
      </c>
      <c r="D289" s="23" t="s">
        <v>110</v>
      </c>
      <c r="E289" s="26">
        <v>2500</v>
      </c>
      <c r="F289" s="27">
        <v>2237.66</v>
      </c>
      <c r="G289" s="25">
        <f t="shared" si="9"/>
        <v>0.895064</v>
      </c>
    </row>
    <row r="290" spans="1:7" ht="19.5" customHeight="1">
      <c r="A290" s="45"/>
      <c r="B290" s="49" t="s">
        <v>201</v>
      </c>
      <c r="C290" s="22"/>
      <c r="D290" s="23" t="s">
        <v>120</v>
      </c>
      <c r="E290" s="24">
        <f>SUM(E291:E292)</f>
        <v>31568</v>
      </c>
      <c r="F290" s="31">
        <f>SUM(F291:F292)</f>
        <v>18426</v>
      </c>
      <c r="G290" s="25">
        <f t="shared" si="9"/>
        <v>0.5836923466801824</v>
      </c>
    </row>
    <row r="291" spans="1:7" ht="30" customHeight="1">
      <c r="A291" s="45"/>
      <c r="B291" s="51"/>
      <c r="C291" s="22" t="s">
        <v>187</v>
      </c>
      <c r="D291" s="23" t="s">
        <v>202</v>
      </c>
      <c r="E291" s="26">
        <v>7000</v>
      </c>
      <c r="F291" s="27">
        <v>0</v>
      </c>
      <c r="G291" s="25">
        <f t="shared" si="9"/>
        <v>0</v>
      </c>
    </row>
    <row r="292" spans="1:7" ht="27.75" customHeight="1">
      <c r="A292" s="45"/>
      <c r="B292" s="50"/>
      <c r="C292" s="22" t="s">
        <v>82</v>
      </c>
      <c r="D292" s="23" t="s">
        <v>105</v>
      </c>
      <c r="E292" s="26">
        <v>24568</v>
      </c>
      <c r="F292" s="27">
        <v>18426</v>
      </c>
      <c r="G292" s="25">
        <f aca="true" t="shared" si="10" ref="G292:G307">F292/E292</f>
        <v>0.75</v>
      </c>
    </row>
    <row r="293" spans="1:7" ht="19.5" customHeight="1">
      <c r="A293" s="36" t="s">
        <v>203</v>
      </c>
      <c r="B293" s="11"/>
      <c r="C293" s="11"/>
      <c r="D293" s="12" t="s">
        <v>204</v>
      </c>
      <c r="E293" s="13">
        <f>SUM(E294+E296+E298+E305+E314+E316)</f>
        <v>203550</v>
      </c>
      <c r="F293" s="30">
        <f>F294+F298+F305+F314+F316</f>
        <v>135303.39</v>
      </c>
      <c r="G293" s="14">
        <f t="shared" si="10"/>
        <v>0.6647182019159912</v>
      </c>
    </row>
    <row r="294" spans="1:7" ht="19.5" customHeight="1">
      <c r="A294" s="42"/>
      <c r="B294" s="42" t="s">
        <v>205</v>
      </c>
      <c r="C294" s="22"/>
      <c r="D294" s="23" t="s">
        <v>206</v>
      </c>
      <c r="E294" s="24">
        <v>3000</v>
      </c>
      <c r="F294" s="31">
        <v>3000</v>
      </c>
      <c r="G294" s="25">
        <f t="shared" si="10"/>
        <v>1</v>
      </c>
    </row>
    <row r="295" spans="1:7" ht="30.75" customHeight="1">
      <c r="A295" s="43"/>
      <c r="B295" s="44"/>
      <c r="C295" s="22" t="s">
        <v>14</v>
      </c>
      <c r="D295" s="23" t="s">
        <v>207</v>
      </c>
      <c r="E295" s="24">
        <v>3000</v>
      </c>
      <c r="F295" s="27">
        <v>3000</v>
      </c>
      <c r="G295" s="25">
        <f t="shared" si="10"/>
        <v>1</v>
      </c>
    </row>
    <row r="296" spans="1:7" ht="19.5" customHeight="1">
      <c r="A296" s="43"/>
      <c r="B296" s="42" t="s">
        <v>208</v>
      </c>
      <c r="C296" s="22"/>
      <c r="D296" s="23" t="s">
        <v>209</v>
      </c>
      <c r="E296" s="24">
        <v>3000</v>
      </c>
      <c r="F296" s="31">
        <v>0</v>
      </c>
      <c r="G296" s="25">
        <f t="shared" si="10"/>
        <v>0</v>
      </c>
    </row>
    <row r="297" spans="1:7" ht="19.5" customHeight="1">
      <c r="A297" s="43"/>
      <c r="B297" s="44"/>
      <c r="C297" s="22" t="s">
        <v>12</v>
      </c>
      <c r="D297" s="23" t="s">
        <v>13</v>
      </c>
      <c r="E297" s="26">
        <v>3000</v>
      </c>
      <c r="F297" s="27">
        <v>0</v>
      </c>
      <c r="G297" s="25">
        <f t="shared" si="10"/>
        <v>0</v>
      </c>
    </row>
    <row r="298" spans="1:7" ht="19.5" customHeight="1">
      <c r="A298" s="43"/>
      <c r="B298" s="42" t="s">
        <v>210</v>
      </c>
      <c r="C298" s="22"/>
      <c r="D298" s="23" t="s">
        <v>211</v>
      </c>
      <c r="E298" s="24">
        <f>SUM(E299:E304)</f>
        <v>47000</v>
      </c>
      <c r="F298" s="31">
        <f>SUM(F299:F304)</f>
        <v>27084.399999999998</v>
      </c>
      <c r="G298" s="25">
        <f t="shared" si="10"/>
        <v>0.576263829787234</v>
      </c>
    </row>
    <row r="299" spans="1:7" ht="19.5" customHeight="1">
      <c r="A299" s="43"/>
      <c r="B299" s="43"/>
      <c r="C299" s="22" t="s">
        <v>22</v>
      </c>
      <c r="D299" s="23" t="s">
        <v>75</v>
      </c>
      <c r="E299" s="26">
        <v>800</v>
      </c>
      <c r="F299" s="27">
        <v>233.49</v>
      </c>
      <c r="G299" s="25">
        <f t="shared" si="10"/>
        <v>0.2918625</v>
      </c>
    </row>
    <row r="300" spans="1:7" ht="19.5" customHeight="1">
      <c r="A300" s="43"/>
      <c r="B300" s="43"/>
      <c r="C300" s="22" t="s">
        <v>24</v>
      </c>
      <c r="D300" s="23" t="s">
        <v>76</v>
      </c>
      <c r="E300" s="26">
        <v>150</v>
      </c>
      <c r="F300" s="27">
        <v>37.41</v>
      </c>
      <c r="G300" s="25">
        <f t="shared" si="10"/>
        <v>0.24939999999999998</v>
      </c>
    </row>
    <row r="301" spans="1:7" ht="19.5" customHeight="1">
      <c r="A301" s="43"/>
      <c r="B301" s="43"/>
      <c r="C301" s="22" t="s">
        <v>26</v>
      </c>
      <c r="D301" s="23" t="s">
        <v>94</v>
      </c>
      <c r="E301" s="26">
        <v>20000</v>
      </c>
      <c r="F301" s="27">
        <v>6896.7</v>
      </c>
      <c r="G301" s="25">
        <f t="shared" si="10"/>
        <v>0.344835</v>
      </c>
    </row>
    <row r="302" spans="1:7" ht="19.5" customHeight="1">
      <c r="A302" s="43"/>
      <c r="B302" s="43"/>
      <c r="C302" s="22" t="s">
        <v>10</v>
      </c>
      <c r="D302" s="23" t="s">
        <v>11</v>
      </c>
      <c r="E302" s="26">
        <v>4000</v>
      </c>
      <c r="F302" s="27">
        <v>3215.02</v>
      </c>
      <c r="G302" s="25">
        <f t="shared" si="10"/>
        <v>0.803755</v>
      </c>
    </row>
    <row r="303" spans="1:7" ht="19.5" customHeight="1">
      <c r="A303" s="43"/>
      <c r="B303" s="43"/>
      <c r="C303" s="22" t="s">
        <v>12</v>
      </c>
      <c r="D303" s="23" t="s">
        <v>13</v>
      </c>
      <c r="E303" s="26">
        <v>20550</v>
      </c>
      <c r="F303" s="27">
        <v>16661.78</v>
      </c>
      <c r="G303" s="25">
        <f t="shared" si="10"/>
        <v>0.810792214111922</v>
      </c>
    </row>
    <row r="304" spans="1:7" ht="19.5" customHeight="1">
      <c r="A304" s="43"/>
      <c r="B304" s="44"/>
      <c r="C304" s="22" t="s">
        <v>34</v>
      </c>
      <c r="D304" s="23" t="s">
        <v>66</v>
      </c>
      <c r="E304" s="26">
        <v>1500</v>
      </c>
      <c r="F304" s="27">
        <v>40</v>
      </c>
      <c r="G304" s="25">
        <f t="shared" si="10"/>
        <v>0.02666666666666667</v>
      </c>
    </row>
    <row r="305" spans="1:7" ht="19.5" customHeight="1">
      <c r="A305" s="43"/>
      <c r="B305" s="42" t="s">
        <v>212</v>
      </c>
      <c r="C305" s="22"/>
      <c r="D305" s="23" t="s">
        <v>120</v>
      </c>
      <c r="E305" s="24">
        <f>SUM(E306:E311)</f>
        <v>97259</v>
      </c>
      <c r="F305" s="31">
        <f>SUM(F306:F311)</f>
        <v>58055.99</v>
      </c>
      <c r="G305" s="25">
        <f t="shared" si="10"/>
        <v>0.5969215188311622</v>
      </c>
    </row>
    <row r="306" spans="1:7" ht="19.5" customHeight="1">
      <c r="A306" s="43"/>
      <c r="B306" s="43"/>
      <c r="C306" s="22" t="s">
        <v>10</v>
      </c>
      <c r="D306" s="23" t="s">
        <v>11</v>
      </c>
      <c r="E306" s="26">
        <v>1000</v>
      </c>
      <c r="F306" s="27">
        <v>12.8</v>
      </c>
      <c r="G306" s="25">
        <f t="shared" si="10"/>
        <v>0.0128</v>
      </c>
    </row>
    <row r="307" spans="1:7" ht="19.5" customHeight="1">
      <c r="A307" s="43"/>
      <c r="B307" s="43"/>
      <c r="C307" s="22" t="s">
        <v>29</v>
      </c>
      <c r="D307" s="23" t="s">
        <v>46</v>
      </c>
      <c r="E307" s="26">
        <v>15000</v>
      </c>
      <c r="F307" s="27">
        <v>4996.42</v>
      </c>
      <c r="G307" s="25">
        <f t="shared" si="10"/>
        <v>0.33309466666666665</v>
      </c>
    </row>
    <row r="308" spans="1:7" ht="19.5" customHeight="1">
      <c r="A308" s="43"/>
      <c r="B308" s="43"/>
      <c r="C308" s="22" t="s">
        <v>79</v>
      </c>
      <c r="D308" s="23" t="s">
        <v>80</v>
      </c>
      <c r="E308" s="26">
        <v>0</v>
      </c>
      <c r="F308" s="27">
        <v>0</v>
      </c>
      <c r="G308" s="25" t="s">
        <v>104</v>
      </c>
    </row>
    <row r="309" spans="1:7" ht="19.5" customHeight="1">
      <c r="A309" s="43"/>
      <c r="B309" s="43"/>
      <c r="C309" s="22" t="s">
        <v>12</v>
      </c>
      <c r="D309" s="23" t="s">
        <v>13</v>
      </c>
      <c r="E309" s="26">
        <v>8000</v>
      </c>
      <c r="F309" s="27">
        <v>532.52</v>
      </c>
      <c r="G309" s="25">
        <f>F309/E309</f>
        <v>0.066565</v>
      </c>
    </row>
    <row r="310" spans="1:7" ht="19.5" customHeight="1">
      <c r="A310" s="43"/>
      <c r="B310" s="43"/>
      <c r="C310" s="22" t="s">
        <v>34</v>
      </c>
      <c r="D310" s="23" t="s">
        <v>66</v>
      </c>
      <c r="E310" s="26">
        <v>300</v>
      </c>
      <c r="F310" s="27">
        <v>95.25</v>
      </c>
      <c r="G310" s="25">
        <f>F310/E310</f>
        <v>0.3175</v>
      </c>
    </row>
    <row r="311" spans="1:7" ht="19.5" customHeight="1">
      <c r="A311" s="43"/>
      <c r="B311" s="43"/>
      <c r="C311" s="22" t="s">
        <v>47</v>
      </c>
      <c r="D311" s="23" t="s">
        <v>48</v>
      </c>
      <c r="E311" s="26">
        <v>72959</v>
      </c>
      <c r="F311" s="27">
        <v>52419</v>
      </c>
      <c r="G311" s="25">
        <f>F311/E311</f>
        <v>0.7184720185309558</v>
      </c>
    </row>
    <row r="312" spans="1:7" ht="19.5" customHeight="1">
      <c r="A312" s="43"/>
      <c r="B312" s="43"/>
      <c r="C312" s="22"/>
      <c r="D312" s="23" t="s">
        <v>213</v>
      </c>
      <c r="E312" s="26">
        <v>72959</v>
      </c>
      <c r="F312" s="27">
        <v>52419</v>
      </c>
      <c r="G312" s="25">
        <f>F312/E312</f>
        <v>0.7184720185309558</v>
      </c>
    </row>
    <row r="313" spans="1:7" ht="25.5" customHeight="1">
      <c r="A313" s="43"/>
      <c r="B313" s="43"/>
      <c r="C313" s="22"/>
      <c r="D313" s="23" t="s">
        <v>214</v>
      </c>
      <c r="E313" s="26">
        <v>0</v>
      </c>
      <c r="F313" s="27">
        <v>0</v>
      </c>
      <c r="G313" s="25">
        <v>0</v>
      </c>
    </row>
    <row r="314" spans="1:7" ht="21" customHeight="1">
      <c r="A314" s="43"/>
      <c r="B314" s="43"/>
      <c r="C314" s="22" t="s">
        <v>181</v>
      </c>
      <c r="D314" s="23" t="s">
        <v>48</v>
      </c>
      <c r="E314" s="24">
        <v>41041</v>
      </c>
      <c r="F314" s="31">
        <v>41041</v>
      </c>
      <c r="G314" s="25">
        <f>F314/E314</f>
        <v>1</v>
      </c>
    </row>
    <row r="315" spans="1:7" ht="22.5" customHeight="1">
      <c r="A315" s="43"/>
      <c r="B315" s="43"/>
      <c r="C315" s="22"/>
      <c r="D315" s="23" t="s">
        <v>213</v>
      </c>
      <c r="E315" s="26">
        <v>41041</v>
      </c>
      <c r="F315" s="27">
        <v>41041</v>
      </c>
      <c r="G315" s="25">
        <f>F314/E314</f>
        <v>1</v>
      </c>
    </row>
    <row r="316" spans="1:7" ht="28.5" customHeight="1">
      <c r="A316" s="43"/>
      <c r="B316" s="43"/>
      <c r="C316" s="22" t="s">
        <v>124</v>
      </c>
      <c r="D316" s="23" t="s">
        <v>215</v>
      </c>
      <c r="E316" s="24">
        <v>12250</v>
      </c>
      <c r="F316" s="31">
        <v>6122</v>
      </c>
      <c r="G316" s="25">
        <f>F315/E315</f>
        <v>1</v>
      </c>
    </row>
    <row r="317" spans="1:7" ht="27" customHeight="1">
      <c r="A317" s="44"/>
      <c r="B317" s="44"/>
      <c r="C317" s="22"/>
      <c r="D317" s="23" t="s">
        <v>214</v>
      </c>
      <c r="E317" s="26">
        <v>12250</v>
      </c>
      <c r="F317" s="27">
        <v>6122</v>
      </c>
      <c r="G317" s="25">
        <f aca="true" t="shared" si="11" ref="G317:G348">F317/E317</f>
        <v>0.4997551020408163</v>
      </c>
    </row>
    <row r="318" spans="1:7" ht="19.5" customHeight="1">
      <c r="A318" s="35" t="s">
        <v>216</v>
      </c>
      <c r="B318" s="11"/>
      <c r="C318" s="11"/>
      <c r="D318" s="12" t="s">
        <v>217</v>
      </c>
      <c r="E318" s="13">
        <f>E319+E323+E336+E338+E341+E343+E346+E362+E372</f>
        <v>3075861</v>
      </c>
      <c r="F318" s="30">
        <f>SUM(F319+F323+F336+F338+F341+F343+F346+F362+F372)</f>
        <v>1379973.87</v>
      </c>
      <c r="G318" s="14">
        <f t="shared" si="11"/>
        <v>0.44864636926050955</v>
      </c>
    </row>
    <row r="319" spans="1:7" ht="27.75" customHeight="1">
      <c r="A319" s="45"/>
      <c r="B319" s="49" t="s">
        <v>218</v>
      </c>
      <c r="C319" s="22"/>
      <c r="D319" s="23" t="s">
        <v>349</v>
      </c>
      <c r="E319" s="24">
        <f>SUM(E320:E322)</f>
        <v>5000</v>
      </c>
      <c r="F319" s="31">
        <f>SUM(F320:F322)</f>
        <v>1088</v>
      </c>
      <c r="G319" s="25">
        <f t="shared" si="11"/>
        <v>0.2176</v>
      </c>
    </row>
    <row r="320" spans="1:7" ht="30" customHeight="1">
      <c r="A320" s="45"/>
      <c r="B320" s="51"/>
      <c r="C320" s="22" t="s">
        <v>26</v>
      </c>
      <c r="D320" s="23" t="s">
        <v>94</v>
      </c>
      <c r="E320" s="26">
        <v>2500</v>
      </c>
      <c r="F320" s="27">
        <v>0</v>
      </c>
      <c r="G320" s="25">
        <f t="shared" si="11"/>
        <v>0</v>
      </c>
    </row>
    <row r="321" spans="1:7" ht="19.5" customHeight="1">
      <c r="A321" s="45"/>
      <c r="B321" s="51"/>
      <c r="C321" s="22" t="s">
        <v>10</v>
      </c>
      <c r="D321" s="23" t="s">
        <v>11</v>
      </c>
      <c r="E321" s="26">
        <v>200</v>
      </c>
      <c r="F321" s="27">
        <v>0</v>
      </c>
      <c r="G321" s="25">
        <f t="shared" si="11"/>
        <v>0</v>
      </c>
    </row>
    <row r="322" spans="1:7" ht="21" customHeight="1">
      <c r="A322" s="45"/>
      <c r="B322" s="50"/>
      <c r="C322" s="22" t="s">
        <v>12</v>
      </c>
      <c r="D322" s="23" t="s">
        <v>219</v>
      </c>
      <c r="E322" s="26">
        <v>2300</v>
      </c>
      <c r="F322" s="27">
        <v>1088</v>
      </c>
      <c r="G322" s="25">
        <f t="shared" si="11"/>
        <v>0.47304347826086957</v>
      </c>
    </row>
    <row r="323" spans="1:7" ht="60.75" customHeight="1">
      <c r="A323" s="45"/>
      <c r="B323" s="49" t="s">
        <v>220</v>
      </c>
      <c r="C323" s="22"/>
      <c r="D323" s="23" t="s">
        <v>221</v>
      </c>
      <c r="E323" s="24">
        <f>SUM(E324:E335)</f>
        <v>1922164</v>
      </c>
      <c r="F323" s="31">
        <f>SUM(F324:F335)</f>
        <v>940393.1600000001</v>
      </c>
      <c r="G323" s="25">
        <f t="shared" si="11"/>
        <v>0.4892366936432064</v>
      </c>
    </row>
    <row r="324" spans="1:7" ht="57" customHeight="1">
      <c r="A324" s="45"/>
      <c r="B324" s="51"/>
      <c r="C324" s="22" t="s">
        <v>222</v>
      </c>
      <c r="D324" s="23" t="s">
        <v>223</v>
      </c>
      <c r="E324" s="26">
        <v>3020</v>
      </c>
      <c r="F324" s="27">
        <v>2699.57</v>
      </c>
      <c r="G324" s="25">
        <f t="shared" si="11"/>
        <v>0.8938973509933775</v>
      </c>
    </row>
    <row r="325" spans="1:7" ht="19.5" customHeight="1">
      <c r="A325" s="45"/>
      <c r="B325" s="51"/>
      <c r="C325" s="22" t="s">
        <v>224</v>
      </c>
      <c r="D325" s="23" t="s">
        <v>225</v>
      </c>
      <c r="E325" s="26">
        <v>1800000</v>
      </c>
      <c r="F325" s="27">
        <v>880493.93</v>
      </c>
      <c r="G325" s="25">
        <f t="shared" si="11"/>
        <v>0.48916329444444445</v>
      </c>
    </row>
    <row r="326" spans="1:7" ht="19.5" customHeight="1">
      <c r="A326" s="45"/>
      <c r="B326" s="51"/>
      <c r="C326" s="22" t="s">
        <v>71</v>
      </c>
      <c r="D326" s="23" t="s">
        <v>72</v>
      </c>
      <c r="E326" s="26">
        <v>51566</v>
      </c>
      <c r="F326" s="27">
        <v>22367.67</v>
      </c>
      <c r="G326" s="25">
        <f t="shared" si="11"/>
        <v>0.43376779273164484</v>
      </c>
    </row>
    <row r="327" spans="1:7" ht="19.5" customHeight="1">
      <c r="A327" s="45"/>
      <c r="B327" s="51"/>
      <c r="C327" s="22" t="s">
        <v>73</v>
      </c>
      <c r="D327" s="23" t="s">
        <v>74</v>
      </c>
      <c r="E327" s="26">
        <v>4055</v>
      </c>
      <c r="F327" s="27">
        <v>4025.87</v>
      </c>
      <c r="G327" s="25">
        <f t="shared" si="11"/>
        <v>0.9928162762022195</v>
      </c>
    </row>
    <row r="328" spans="1:7" ht="19.5" customHeight="1">
      <c r="A328" s="45"/>
      <c r="B328" s="51"/>
      <c r="C328" s="22" t="s">
        <v>22</v>
      </c>
      <c r="D328" s="23" t="s">
        <v>75</v>
      </c>
      <c r="E328" s="26">
        <v>36505</v>
      </c>
      <c r="F328" s="27">
        <v>25909.66</v>
      </c>
      <c r="G328" s="25">
        <f t="shared" si="11"/>
        <v>0.7097564717162033</v>
      </c>
    </row>
    <row r="329" spans="1:7" ht="19.5" customHeight="1">
      <c r="A329" s="45"/>
      <c r="B329" s="51"/>
      <c r="C329" s="22" t="s">
        <v>24</v>
      </c>
      <c r="D329" s="23" t="s">
        <v>76</v>
      </c>
      <c r="E329" s="26">
        <v>360</v>
      </c>
      <c r="F329" s="27">
        <v>52.88</v>
      </c>
      <c r="G329" s="25">
        <f t="shared" si="11"/>
        <v>0.1468888888888889</v>
      </c>
    </row>
    <row r="330" spans="1:7" ht="19.5" customHeight="1">
      <c r="A330" s="45"/>
      <c r="B330" s="51"/>
      <c r="C330" s="22" t="s">
        <v>10</v>
      </c>
      <c r="D330" s="23" t="s">
        <v>11</v>
      </c>
      <c r="E330" s="26">
        <v>2067</v>
      </c>
      <c r="F330" s="27">
        <v>0</v>
      </c>
      <c r="G330" s="25">
        <f t="shared" si="11"/>
        <v>0</v>
      </c>
    </row>
    <row r="331" spans="1:7" ht="19.5" customHeight="1">
      <c r="A331" s="45"/>
      <c r="B331" s="51"/>
      <c r="C331" s="22" t="s">
        <v>12</v>
      </c>
      <c r="D331" s="23" t="s">
        <v>13</v>
      </c>
      <c r="E331" s="26">
        <v>20000</v>
      </c>
      <c r="F331" s="27">
        <v>2963.39</v>
      </c>
      <c r="G331" s="25">
        <f t="shared" si="11"/>
        <v>0.14816949999999998</v>
      </c>
    </row>
    <row r="332" spans="1:7" ht="36.75" customHeight="1">
      <c r="A332" s="45"/>
      <c r="B332" s="51"/>
      <c r="C332" s="22" t="s">
        <v>32</v>
      </c>
      <c r="D332" s="23" t="s">
        <v>81</v>
      </c>
      <c r="E332" s="26">
        <v>450</v>
      </c>
      <c r="F332" s="27">
        <v>76.83</v>
      </c>
      <c r="G332" s="25">
        <f t="shared" si="11"/>
        <v>0.17073333333333332</v>
      </c>
    </row>
    <row r="333" spans="1:7" ht="19.5" customHeight="1">
      <c r="A333" s="45"/>
      <c r="B333" s="51"/>
      <c r="C333" s="22" t="s">
        <v>89</v>
      </c>
      <c r="D333" s="23" t="s">
        <v>90</v>
      </c>
      <c r="E333" s="26">
        <v>500</v>
      </c>
      <c r="F333" s="27">
        <v>265.18</v>
      </c>
      <c r="G333" s="25">
        <f t="shared" si="11"/>
        <v>0.53036</v>
      </c>
    </row>
    <row r="334" spans="1:7" ht="25.5" customHeight="1">
      <c r="A334" s="45"/>
      <c r="B334" s="51"/>
      <c r="C334" s="22" t="s">
        <v>82</v>
      </c>
      <c r="D334" s="23" t="s">
        <v>105</v>
      </c>
      <c r="E334" s="26">
        <v>1641</v>
      </c>
      <c r="F334" s="27">
        <v>1230.68</v>
      </c>
      <c r="G334" s="25">
        <f t="shared" si="11"/>
        <v>0.7499573430834857</v>
      </c>
    </row>
    <row r="335" spans="1:7" ht="33" customHeight="1">
      <c r="A335" s="45"/>
      <c r="B335" s="50"/>
      <c r="C335" s="22" t="s">
        <v>83</v>
      </c>
      <c r="D335" s="23" t="s">
        <v>110</v>
      </c>
      <c r="E335" s="26">
        <v>2000</v>
      </c>
      <c r="F335" s="27">
        <v>307.5</v>
      </c>
      <c r="G335" s="25">
        <f t="shared" si="11"/>
        <v>0.15375</v>
      </c>
    </row>
    <row r="336" spans="1:7" ht="65.25" customHeight="1">
      <c r="A336" s="45"/>
      <c r="B336" s="49" t="s">
        <v>226</v>
      </c>
      <c r="C336" s="22"/>
      <c r="D336" s="23" t="s">
        <v>227</v>
      </c>
      <c r="E336" s="24">
        <v>16200</v>
      </c>
      <c r="F336" s="31">
        <v>6320.61</v>
      </c>
      <c r="G336" s="25">
        <f t="shared" si="11"/>
        <v>0.39016111111111107</v>
      </c>
    </row>
    <row r="337" spans="1:7" ht="30" customHeight="1">
      <c r="A337" s="45"/>
      <c r="B337" s="50"/>
      <c r="C337" s="22" t="s">
        <v>228</v>
      </c>
      <c r="D337" s="23" t="s">
        <v>229</v>
      </c>
      <c r="E337" s="26">
        <v>16200</v>
      </c>
      <c r="F337" s="27">
        <v>6320.61</v>
      </c>
      <c r="G337" s="25">
        <f t="shared" si="11"/>
        <v>0.39016111111111107</v>
      </c>
    </row>
    <row r="338" spans="1:7" ht="27.75" customHeight="1">
      <c r="A338" s="45"/>
      <c r="B338" s="49" t="s">
        <v>230</v>
      </c>
      <c r="C338" s="22"/>
      <c r="D338" s="23" t="s">
        <v>231</v>
      </c>
      <c r="E338" s="24">
        <f>SUM(E339:E340)</f>
        <v>359600</v>
      </c>
      <c r="F338" s="31">
        <f>SUM(F339:F340)</f>
        <v>131864.11</v>
      </c>
      <c r="G338" s="25">
        <f t="shared" si="11"/>
        <v>0.3666966351501668</v>
      </c>
    </row>
    <row r="339" spans="1:7" ht="21.75" customHeight="1">
      <c r="A339" s="45"/>
      <c r="B339" s="51"/>
      <c r="C339" s="22" t="s">
        <v>224</v>
      </c>
      <c r="D339" s="23" t="s">
        <v>225</v>
      </c>
      <c r="E339" s="26">
        <v>196000</v>
      </c>
      <c r="F339" s="27">
        <v>84748.75</v>
      </c>
      <c r="G339" s="25">
        <f t="shared" si="11"/>
        <v>0.43239158163265307</v>
      </c>
    </row>
    <row r="340" spans="1:7" ht="39.75" customHeight="1">
      <c r="A340" s="45"/>
      <c r="B340" s="50"/>
      <c r="C340" s="22" t="s">
        <v>232</v>
      </c>
      <c r="D340" s="23" t="s">
        <v>233</v>
      </c>
      <c r="E340" s="26">
        <v>163600</v>
      </c>
      <c r="F340" s="27">
        <v>47115.36</v>
      </c>
      <c r="G340" s="25">
        <f t="shared" si="11"/>
        <v>0.2879911980440098</v>
      </c>
    </row>
    <row r="341" spans="1:7" ht="19.5" customHeight="1">
      <c r="A341" s="45"/>
      <c r="B341" s="49" t="s">
        <v>234</v>
      </c>
      <c r="C341" s="22"/>
      <c r="D341" s="23" t="s">
        <v>235</v>
      </c>
      <c r="E341" s="24">
        <v>44000</v>
      </c>
      <c r="F341" s="31">
        <v>16181.84</v>
      </c>
      <c r="G341" s="25">
        <f t="shared" si="11"/>
        <v>0.36776909090909093</v>
      </c>
    </row>
    <row r="342" spans="1:7" ht="19.5" customHeight="1">
      <c r="A342" s="45"/>
      <c r="B342" s="50"/>
      <c r="C342" s="22" t="s">
        <v>224</v>
      </c>
      <c r="D342" s="23" t="s">
        <v>225</v>
      </c>
      <c r="E342" s="26">
        <v>44000</v>
      </c>
      <c r="F342" s="27">
        <v>16181.84</v>
      </c>
      <c r="G342" s="25">
        <f t="shared" si="11"/>
        <v>0.36776909090909093</v>
      </c>
    </row>
    <row r="343" spans="1:7" ht="19.5" customHeight="1">
      <c r="A343" s="45"/>
      <c r="B343" s="49" t="s">
        <v>236</v>
      </c>
      <c r="C343" s="22"/>
      <c r="D343" s="23" t="s">
        <v>237</v>
      </c>
      <c r="E343" s="24">
        <f>SUM(E344:E345)</f>
        <v>72972</v>
      </c>
      <c r="F343" s="31">
        <f>SUM(F344:F345)</f>
        <v>38574.46</v>
      </c>
      <c r="G343" s="25">
        <f t="shared" si="11"/>
        <v>0.5286200186372855</v>
      </c>
    </row>
    <row r="344" spans="1:7" ht="35.25" customHeight="1">
      <c r="A344" s="45"/>
      <c r="B344" s="51"/>
      <c r="C344" s="22" t="s">
        <v>222</v>
      </c>
      <c r="D344" s="23" t="s">
        <v>238</v>
      </c>
      <c r="E344" s="26">
        <v>972</v>
      </c>
      <c r="F344" s="27">
        <v>324</v>
      </c>
      <c r="G344" s="25">
        <f t="shared" si="11"/>
        <v>0.3333333333333333</v>
      </c>
    </row>
    <row r="345" spans="1:7" ht="19.5" customHeight="1">
      <c r="A345" s="45"/>
      <c r="B345" s="50"/>
      <c r="C345" s="22" t="s">
        <v>224</v>
      </c>
      <c r="D345" s="23" t="s">
        <v>239</v>
      </c>
      <c r="E345" s="26">
        <v>72000</v>
      </c>
      <c r="F345" s="27">
        <v>38250.46</v>
      </c>
      <c r="G345" s="25">
        <f t="shared" si="11"/>
        <v>0.5312563888888889</v>
      </c>
    </row>
    <row r="346" spans="1:7" ht="19.5" customHeight="1">
      <c r="A346" s="45"/>
      <c r="B346" s="49" t="s">
        <v>240</v>
      </c>
      <c r="C346" s="22"/>
      <c r="D346" s="23" t="s">
        <v>241</v>
      </c>
      <c r="E346" s="24">
        <f>SUM(E347:E361)</f>
        <v>410545</v>
      </c>
      <c r="F346" s="31">
        <f>SUM(F347:F361)</f>
        <v>186853.10000000003</v>
      </c>
      <c r="G346" s="25">
        <f t="shared" si="11"/>
        <v>0.45513427273502305</v>
      </c>
    </row>
    <row r="347" spans="1:7" ht="23.25" customHeight="1">
      <c r="A347" s="45"/>
      <c r="B347" s="51"/>
      <c r="C347" s="22" t="s">
        <v>65</v>
      </c>
      <c r="D347" s="23" t="s">
        <v>93</v>
      </c>
      <c r="E347" s="26">
        <v>1000</v>
      </c>
      <c r="F347" s="27">
        <v>243.32</v>
      </c>
      <c r="G347" s="25">
        <f t="shared" si="11"/>
        <v>0.24331999999999998</v>
      </c>
    </row>
    <row r="348" spans="1:7" ht="19.5" customHeight="1">
      <c r="A348" s="45"/>
      <c r="B348" s="51"/>
      <c r="C348" s="22" t="s">
        <v>71</v>
      </c>
      <c r="D348" s="23" t="s">
        <v>72</v>
      </c>
      <c r="E348" s="26">
        <v>278325</v>
      </c>
      <c r="F348" s="27">
        <v>120319.18</v>
      </c>
      <c r="G348" s="25">
        <f t="shared" si="11"/>
        <v>0.4322974220785053</v>
      </c>
    </row>
    <row r="349" spans="1:7" ht="19.5" customHeight="1">
      <c r="A349" s="45"/>
      <c r="B349" s="51"/>
      <c r="C349" s="22" t="s">
        <v>73</v>
      </c>
      <c r="D349" s="23" t="s">
        <v>74</v>
      </c>
      <c r="E349" s="26">
        <v>18557</v>
      </c>
      <c r="F349" s="27">
        <v>18471.47</v>
      </c>
      <c r="G349" s="25">
        <f aca="true" t="shared" si="12" ref="G349:G380">F349/E349</f>
        <v>0.9953909575901277</v>
      </c>
    </row>
    <row r="350" spans="1:7" ht="19.5" customHeight="1">
      <c r="A350" s="45"/>
      <c r="B350" s="51"/>
      <c r="C350" s="22" t="s">
        <v>22</v>
      </c>
      <c r="D350" s="23" t="s">
        <v>75</v>
      </c>
      <c r="E350" s="26">
        <v>45394</v>
      </c>
      <c r="F350" s="27">
        <v>20944.93</v>
      </c>
      <c r="G350" s="25">
        <f t="shared" si="12"/>
        <v>0.46140304886108297</v>
      </c>
    </row>
    <row r="351" spans="1:7" ht="19.5" customHeight="1">
      <c r="A351" s="45"/>
      <c r="B351" s="51"/>
      <c r="C351" s="22" t="s">
        <v>24</v>
      </c>
      <c r="D351" s="23" t="s">
        <v>76</v>
      </c>
      <c r="E351" s="26">
        <v>7274</v>
      </c>
      <c r="F351" s="27">
        <v>3347.72</v>
      </c>
      <c r="G351" s="25">
        <f t="shared" si="12"/>
        <v>0.4602309595820731</v>
      </c>
    </row>
    <row r="352" spans="1:7" ht="19.5" customHeight="1">
      <c r="A352" s="45"/>
      <c r="B352" s="51"/>
      <c r="C352" s="22" t="s">
        <v>26</v>
      </c>
      <c r="D352" s="23" t="s">
        <v>94</v>
      </c>
      <c r="E352" s="26">
        <v>9600</v>
      </c>
      <c r="F352" s="27">
        <v>1109</v>
      </c>
      <c r="G352" s="25">
        <f t="shared" si="12"/>
        <v>0.11552083333333334</v>
      </c>
    </row>
    <row r="353" spans="1:7" ht="19.5" customHeight="1">
      <c r="A353" s="45"/>
      <c r="B353" s="51"/>
      <c r="C353" s="22" t="s">
        <v>10</v>
      </c>
      <c r="D353" s="23" t="s">
        <v>11</v>
      </c>
      <c r="E353" s="26">
        <v>9000</v>
      </c>
      <c r="F353" s="27">
        <v>3796.5</v>
      </c>
      <c r="G353" s="25">
        <f t="shared" si="12"/>
        <v>0.42183333333333334</v>
      </c>
    </row>
    <row r="354" spans="1:7" ht="19.5" customHeight="1">
      <c r="A354" s="45"/>
      <c r="B354" s="51"/>
      <c r="C354" s="22" t="s">
        <v>29</v>
      </c>
      <c r="D354" s="23" t="s">
        <v>46</v>
      </c>
      <c r="E354" s="26">
        <v>1000</v>
      </c>
      <c r="F354" s="27">
        <v>0</v>
      </c>
      <c r="G354" s="25">
        <f t="shared" si="12"/>
        <v>0</v>
      </c>
    </row>
    <row r="355" spans="1:7" ht="19.5" customHeight="1">
      <c r="A355" s="45"/>
      <c r="B355" s="51"/>
      <c r="C355" s="22" t="s">
        <v>96</v>
      </c>
      <c r="D355" s="23" t="s">
        <v>242</v>
      </c>
      <c r="E355" s="26">
        <v>240</v>
      </c>
      <c r="F355" s="27">
        <v>150</v>
      </c>
      <c r="G355" s="25">
        <f t="shared" si="12"/>
        <v>0.625</v>
      </c>
    </row>
    <row r="356" spans="1:7" ht="19.5" customHeight="1">
      <c r="A356" s="45"/>
      <c r="B356" s="51"/>
      <c r="C356" s="22" t="s">
        <v>12</v>
      </c>
      <c r="D356" s="23" t="s">
        <v>13</v>
      </c>
      <c r="E356" s="26">
        <v>20735</v>
      </c>
      <c r="F356" s="27">
        <v>8486.69</v>
      </c>
      <c r="G356" s="25">
        <f t="shared" si="12"/>
        <v>0.4092929828791898</v>
      </c>
    </row>
    <row r="357" spans="1:7" ht="44.25" customHeight="1">
      <c r="A357" s="45"/>
      <c r="B357" s="51"/>
      <c r="C357" s="22" t="s">
        <v>100</v>
      </c>
      <c r="D357" s="23" t="s">
        <v>101</v>
      </c>
      <c r="E357" s="26">
        <v>400</v>
      </c>
      <c r="F357" s="27">
        <v>200</v>
      </c>
      <c r="G357" s="25">
        <f t="shared" si="12"/>
        <v>0.5</v>
      </c>
    </row>
    <row r="358" spans="1:7" ht="42.75" customHeight="1">
      <c r="A358" s="45"/>
      <c r="B358" s="51"/>
      <c r="C358" s="22" t="s">
        <v>32</v>
      </c>
      <c r="D358" s="23" t="s">
        <v>81</v>
      </c>
      <c r="E358" s="26">
        <v>3000</v>
      </c>
      <c r="F358" s="27">
        <v>1102.89</v>
      </c>
      <c r="G358" s="25">
        <f t="shared" si="12"/>
        <v>0.36763</v>
      </c>
    </row>
    <row r="359" spans="1:7" ht="19.5" customHeight="1">
      <c r="A359" s="45"/>
      <c r="B359" s="51"/>
      <c r="C359" s="22" t="s">
        <v>89</v>
      </c>
      <c r="D359" s="23" t="s">
        <v>90</v>
      </c>
      <c r="E359" s="26">
        <v>4500</v>
      </c>
      <c r="F359" s="27">
        <v>1780.76</v>
      </c>
      <c r="G359" s="25">
        <f t="shared" si="12"/>
        <v>0.39572444444444443</v>
      </c>
    </row>
    <row r="360" spans="1:7" ht="28.5" customHeight="1">
      <c r="A360" s="45"/>
      <c r="B360" s="51"/>
      <c r="C360" s="22" t="s">
        <v>82</v>
      </c>
      <c r="D360" s="23" t="s">
        <v>105</v>
      </c>
      <c r="E360" s="26">
        <v>7020</v>
      </c>
      <c r="F360" s="27">
        <v>5264.54</v>
      </c>
      <c r="G360" s="25">
        <f t="shared" si="12"/>
        <v>0.7499344729344729</v>
      </c>
    </row>
    <row r="361" spans="1:7" ht="25.5" customHeight="1">
      <c r="A361" s="45"/>
      <c r="B361" s="50"/>
      <c r="C361" s="22" t="s">
        <v>83</v>
      </c>
      <c r="D361" s="23" t="s">
        <v>110</v>
      </c>
      <c r="E361" s="26">
        <v>4500</v>
      </c>
      <c r="F361" s="27">
        <v>1636.1</v>
      </c>
      <c r="G361" s="25">
        <f t="shared" si="12"/>
        <v>0.3635777777777778</v>
      </c>
    </row>
    <row r="362" spans="1:7" ht="26.25" customHeight="1">
      <c r="A362" s="45"/>
      <c r="B362" s="49" t="s">
        <v>243</v>
      </c>
      <c r="C362" s="22"/>
      <c r="D362" s="23" t="s">
        <v>244</v>
      </c>
      <c r="E362" s="24">
        <f>SUM(E363:E371)</f>
        <v>47400</v>
      </c>
      <c r="F362" s="31">
        <v>24059.17</v>
      </c>
      <c r="G362" s="25">
        <f t="shared" si="12"/>
        <v>0.5075774261603375</v>
      </c>
    </row>
    <row r="363" spans="1:7" ht="24.75" customHeight="1">
      <c r="A363" s="45"/>
      <c r="B363" s="51"/>
      <c r="C363" s="22" t="s">
        <v>65</v>
      </c>
      <c r="D363" s="23" t="s">
        <v>93</v>
      </c>
      <c r="E363" s="26">
        <v>100</v>
      </c>
      <c r="F363" s="27">
        <v>80.5</v>
      </c>
      <c r="G363" s="25">
        <f t="shared" si="12"/>
        <v>0.805</v>
      </c>
    </row>
    <row r="364" spans="1:7" ht="19.5" customHeight="1">
      <c r="A364" s="45"/>
      <c r="B364" s="51"/>
      <c r="C364" s="22" t="s">
        <v>71</v>
      </c>
      <c r="D364" s="23" t="s">
        <v>72</v>
      </c>
      <c r="E364" s="26">
        <v>30931</v>
      </c>
      <c r="F364" s="27">
        <v>14844</v>
      </c>
      <c r="G364" s="25">
        <f t="shared" si="12"/>
        <v>0.47990688952830496</v>
      </c>
    </row>
    <row r="365" spans="1:7" ht="19.5" customHeight="1">
      <c r="A365" s="45"/>
      <c r="B365" s="51"/>
      <c r="C365" s="22" t="s">
        <v>73</v>
      </c>
      <c r="D365" s="23" t="s">
        <v>74</v>
      </c>
      <c r="E365" s="26">
        <v>2377</v>
      </c>
      <c r="F365" s="27">
        <v>2354.76</v>
      </c>
      <c r="G365" s="25">
        <f t="shared" si="12"/>
        <v>0.990643668489693</v>
      </c>
    </row>
    <row r="366" spans="1:7" ht="19.5" customHeight="1">
      <c r="A366" s="45"/>
      <c r="B366" s="51"/>
      <c r="C366" s="22" t="s">
        <v>22</v>
      </c>
      <c r="D366" s="23" t="s">
        <v>75</v>
      </c>
      <c r="E366" s="26">
        <v>5923</v>
      </c>
      <c r="F366" s="27">
        <v>2729.09</v>
      </c>
      <c r="G366" s="25">
        <f t="shared" si="12"/>
        <v>0.46076143846023976</v>
      </c>
    </row>
    <row r="367" spans="1:7" ht="19.5" customHeight="1">
      <c r="A367" s="45"/>
      <c r="B367" s="51"/>
      <c r="C367" s="22" t="s">
        <v>24</v>
      </c>
      <c r="D367" s="23" t="s">
        <v>76</v>
      </c>
      <c r="E367" s="26">
        <v>817</v>
      </c>
      <c r="F367" s="27">
        <v>425.07</v>
      </c>
      <c r="G367" s="25">
        <f t="shared" si="12"/>
        <v>0.520281517747858</v>
      </c>
    </row>
    <row r="368" spans="1:7" ht="19.5" customHeight="1">
      <c r="A368" s="45"/>
      <c r="B368" s="51"/>
      <c r="C368" s="22" t="s">
        <v>26</v>
      </c>
      <c r="D368" s="23" t="s">
        <v>94</v>
      </c>
      <c r="E368" s="26">
        <v>5400</v>
      </c>
      <c r="F368" s="27">
        <v>2805.3</v>
      </c>
      <c r="G368" s="25">
        <f t="shared" si="12"/>
        <v>0.5195000000000001</v>
      </c>
    </row>
    <row r="369" spans="1:7" ht="19.5" customHeight="1">
      <c r="A369" s="45"/>
      <c r="B369" s="51"/>
      <c r="C369" s="22" t="s">
        <v>96</v>
      </c>
      <c r="D369" s="23" t="s">
        <v>245</v>
      </c>
      <c r="E369" s="26">
        <v>80</v>
      </c>
      <c r="F369" s="27">
        <v>0</v>
      </c>
      <c r="G369" s="25">
        <f t="shared" si="12"/>
        <v>0</v>
      </c>
    </row>
    <row r="370" spans="1:7" ht="21.75" customHeight="1">
      <c r="A370" s="45"/>
      <c r="B370" s="51"/>
      <c r="C370" s="22" t="s">
        <v>89</v>
      </c>
      <c r="D370" s="23" t="s">
        <v>90</v>
      </c>
      <c r="E370" s="26">
        <v>678</v>
      </c>
      <c r="F370" s="27">
        <v>0</v>
      </c>
      <c r="G370" s="25">
        <f t="shared" si="12"/>
        <v>0</v>
      </c>
    </row>
    <row r="371" spans="1:7" ht="27.75" customHeight="1">
      <c r="A371" s="45"/>
      <c r="B371" s="50"/>
      <c r="C371" s="22" t="s">
        <v>82</v>
      </c>
      <c r="D371" s="23" t="s">
        <v>105</v>
      </c>
      <c r="E371" s="26">
        <v>1094</v>
      </c>
      <c r="F371" s="27">
        <v>820.45</v>
      </c>
      <c r="G371" s="25">
        <f t="shared" si="12"/>
        <v>0.7499542961608776</v>
      </c>
    </row>
    <row r="372" spans="1:7" ht="16.5" customHeight="1">
      <c r="A372" s="45"/>
      <c r="B372" s="49" t="s">
        <v>246</v>
      </c>
      <c r="C372" s="22"/>
      <c r="D372" s="23" t="s">
        <v>120</v>
      </c>
      <c r="E372" s="24">
        <f>SUM(E373:E375)</f>
        <v>197980</v>
      </c>
      <c r="F372" s="31">
        <v>34639.42</v>
      </c>
      <c r="G372" s="25">
        <f t="shared" si="12"/>
        <v>0.1749642388120012</v>
      </c>
    </row>
    <row r="373" spans="1:7" ht="19.5" customHeight="1">
      <c r="A373" s="45"/>
      <c r="B373" s="51"/>
      <c r="C373" s="22" t="s">
        <v>224</v>
      </c>
      <c r="D373" s="23" t="s">
        <v>225</v>
      </c>
      <c r="E373" s="26">
        <v>184980</v>
      </c>
      <c r="F373" s="27">
        <v>34639.42</v>
      </c>
      <c r="G373" s="25">
        <f t="shared" si="12"/>
        <v>0.18726035247053735</v>
      </c>
    </row>
    <row r="374" spans="1:7" ht="19.5" customHeight="1">
      <c r="A374" s="45"/>
      <c r="B374" s="51"/>
      <c r="C374" s="22" t="s">
        <v>10</v>
      </c>
      <c r="D374" s="23" t="s">
        <v>11</v>
      </c>
      <c r="E374" s="26">
        <v>3000</v>
      </c>
      <c r="F374" s="27">
        <v>0</v>
      </c>
      <c r="G374" s="25">
        <f t="shared" si="12"/>
        <v>0</v>
      </c>
    </row>
    <row r="375" spans="1:7" ht="18.75" customHeight="1">
      <c r="A375" s="45"/>
      <c r="B375" s="50"/>
      <c r="C375" s="22" t="s">
        <v>12</v>
      </c>
      <c r="D375" s="23" t="s">
        <v>13</v>
      </c>
      <c r="E375" s="26">
        <v>10000</v>
      </c>
      <c r="F375" s="27">
        <v>0</v>
      </c>
      <c r="G375" s="25">
        <f t="shared" si="12"/>
        <v>0</v>
      </c>
    </row>
    <row r="376" spans="1:7" ht="33" customHeight="1">
      <c r="A376" s="39" t="s">
        <v>247</v>
      </c>
      <c r="B376" s="11"/>
      <c r="C376" s="11"/>
      <c r="D376" s="12" t="s">
        <v>248</v>
      </c>
      <c r="E376" s="13">
        <v>148380.05</v>
      </c>
      <c r="F376" s="30">
        <f>F377+F379</f>
        <v>48792.32</v>
      </c>
      <c r="G376" s="14">
        <f t="shared" si="12"/>
        <v>0.3288334247090495</v>
      </c>
    </row>
    <row r="377" spans="1:7" ht="28.5" customHeight="1">
      <c r="A377" s="45"/>
      <c r="B377" s="49" t="s">
        <v>249</v>
      </c>
      <c r="C377" s="22"/>
      <c r="D377" s="23" t="s">
        <v>250</v>
      </c>
      <c r="E377" s="24">
        <v>6300</v>
      </c>
      <c r="F377" s="31">
        <v>5400</v>
      </c>
      <c r="G377" s="25">
        <f t="shared" si="12"/>
        <v>0.8571428571428571</v>
      </c>
    </row>
    <row r="378" spans="1:7" ht="20.25" customHeight="1">
      <c r="A378" s="45"/>
      <c r="B378" s="50"/>
      <c r="C378" s="22" t="s">
        <v>251</v>
      </c>
      <c r="D378" s="23" t="s">
        <v>252</v>
      </c>
      <c r="E378" s="26">
        <v>6300</v>
      </c>
      <c r="F378" s="27">
        <v>5400</v>
      </c>
      <c r="G378" s="25">
        <f t="shared" si="12"/>
        <v>0.8571428571428571</v>
      </c>
    </row>
    <row r="379" spans="1:7" ht="19.5" customHeight="1">
      <c r="A379" s="45"/>
      <c r="B379" s="49" t="s">
        <v>253</v>
      </c>
      <c r="C379" s="22"/>
      <c r="D379" s="23" t="s">
        <v>120</v>
      </c>
      <c r="E379" s="24">
        <f>SUM(E380:E398)</f>
        <v>142080.05</v>
      </c>
      <c r="F379" s="31">
        <f>SUM(F380:F403)</f>
        <v>43392.32</v>
      </c>
      <c r="G379" s="25">
        <f t="shared" si="12"/>
        <v>0.3054075501803385</v>
      </c>
    </row>
    <row r="380" spans="1:7" ht="19.5" customHeight="1">
      <c r="A380" s="45"/>
      <c r="B380" s="51"/>
      <c r="C380" s="22" t="s">
        <v>224</v>
      </c>
      <c r="D380" s="23" t="s">
        <v>225</v>
      </c>
      <c r="E380" s="26">
        <v>14208.12</v>
      </c>
      <c r="F380" s="27">
        <v>5592</v>
      </c>
      <c r="G380" s="25">
        <f t="shared" si="12"/>
        <v>0.3935777569446204</v>
      </c>
    </row>
    <row r="381" spans="1:7" ht="19.5" customHeight="1">
      <c r="A381" s="45"/>
      <c r="B381" s="51"/>
      <c r="C381" s="22" t="s">
        <v>254</v>
      </c>
      <c r="D381" s="23" t="s">
        <v>72</v>
      </c>
      <c r="E381" s="26">
        <v>43827.82</v>
      </c>
      <c r="F381" s="27">
        <v>21028.51</v>
      </c>
      <c r="G381" s="25">
        <f aca="true" t="shared" si="13" ref="G381:G398">F381/E381</f>
        <v>0.47979821948707463</v>
      </c>
    </row>
    <row r="382" spans="1:7" ht="19.5" customHeight="1">
      <c r="A382" s="45"/>
      <c r="B382" s="51"/>
      <c r="C382" s="22" t="s">
        <v>255</v>
      </c>
      <c r="D382" s="23" t="s">
        <v>72</v>
      </c>
      <c r="E382" s="26">
        <v>2580.29</v>
      </c>
      <c r="F382" s="27">
        <v>1756.29</v>
      </c>
      <c r="G382" s="25">
        <f t="shared" si="13"/>
        <v>0.680656050288921</v>
      </c>
    </row>
    <row r="383" spans="1:7" ht="19.5" customHeight="1">
      <c r="A383" s="45"/>
      <c r="B383" s="51"/>
      <c r="C383" s="22" t="s">
        <v>256</v>
      </c>
      <c r="D383" s="23" t="s">
        <v>74</v>
      </c>
      <c r="E383" s="26">
        <v>3693.03</v>
      </c>
      <c r="F383" s="27">
        <v>0</v>
      </c>
      <c r="G383" s="25">
        <f t="shared" si="13"/>
        <v>0</v>
      </c>
    </row>
    <row r="384" spans="1:7" ht="19.5" customHeight="1">
      <c r="A384" s="45"/>
      <c r="B384" s="51"/>
      <c r="C384" s="22" t="s">
        <v>257</v>
      </c>
      <c r="D384" s="23" t="s">
        <v>74</v>
      </c>
      <c r="E384" s="26">
        <v>217.42</v>
      </c>
      <c r="F384" s="27">
        <v>0</v>
      </c>
      <c r="G384" s="25">
        <f t="shared" si="13"/>
        <v>0</v>
      </c>
    </row>
    <row r="385" spans="1:7" ht="19.5" customHeight="1">
      <c r="A385" s="45"/>
      <c r="B385" s="51"/>
      <c r="C385" s="22" t="s">
        <v>258</v>
      </c>
      <c r="D385" s="23" t="s">
        <v>75</v>
      </c>
      <c r="E385" s="26">
        <v>7265.86</v>
      </c>
      <c r="F385" s="27">
        <v>3144.94</v>
      </c>
      <c r="G385" s="25">
        <f t="shared" si="13"/>
        <v>0.43283795724112495</v>
      </c>
    </row>
    <row r="386" spans="1:7" ht="19.5" customHeight="1">
      <c r="A386" s="45"/>
      <c r="B386" s="51"/>
      <c r="C386" s="22" t="s">
        <v>259</v>
      </c>
      <c r="D386" s="23" t="s">
        <v>75</v>
      </c>
      <c r="E386" s="26">
        <v>427.77</v>
      </c>
      <c r="F386" s="27">
        <v>185.15</v>
      </c>
      <c r="G386" s="25">
        <f t="shared" si="13"/>
        <v>0.43282605138275243</v>
      </c>
    </row>
    <row r="387" spans="1:7" ht="19.5" customHeight="1">
      <c r="A387" s="45"/>
      <c r="B387" s="51"/>
      <c r="C387" s="22" t="s">
        <v>260</v>
      </c>
      <c r="D387" s="23" t="s">
        <v>76</v>
      </c>
      <c r="E387" s="26">
        <v>1164.37</v>
      </c>
      <c r="F387" s="27">
        <v>665.65</v>
      </c>
      <c r="G387" s="25">
        <f t="shared" si="13"/>
        <v>0.571682540773122</v>
      </c>
    </row>
    <row r="388" spans="1:7" ht="19.5" customHeight="1">
      <c r="A388" s="45"/>
      <c r="B388" s="51"/>
      <c r="C388" s="22" t="s">
        <v>261</v>
      </c>
      <c r="D388" s="23" t="s">
        <v>76</v>
      </c>
      <c r="E388" s="26">
        <v>68.55</v>
      </c>
      <c r="F388" s="27">
        <v>39.18</v>
      </c>
      <c r="G388" s="25">
        <f t="shared" si="13"/>
        <v>0.5715536105032823</v>
      </c>
    </row>
    <row r="389" spans="1:7" ht="19.5" customHeight="1">
      <c r="A389" s="45"/>
      <c r="B389" s="51"/>
      <c r="C389" s="22" t="s">
        <v>262</v>
      </c>
      <c r="D389" s="23" t="s">
        <v>94</v>
      </c>
      <c r="E389" s="26">
        <v>7337.99</v>
      </c>
      <c r="F389" s="27">
        <v>3503.73</v>
      </c>
      <c r="G389" s="25">
        <f t="shared" si="13"/>
        <v>0.47747816500158763</v>
      </c>
    </row>
    <row r="390" spans="1:7" ht="19.5" customHeight="1">
      <c r="A390" s="45"/>
      <c r="B390" s="51"/>
      <c r="C390" s="22" t="s">
        <v>263</v>
      </c>
      <c r="D390" s="23" t="s">
        <v>94</v>
      </c>
      <c r="E390" s="26">
        <v>432.01</v>
      </c>
      <c r="F390" s="27">
        <v>206.27</v>
      </c>
      <c r="G390" s="25">
        <f t="shared" si="13"/>
        <v>0.47746579940279166</v>
      </c>
    </row>
    <row r="391" spans="1:7" ht="19.5" customHeight="1">
      <c r="A391" s="45"/>
      <c r="B391" s="51"/>
      <c r="C391" s="22" t="s">
        <v>264</v>
      </c>
      <c r="D391" s="23" t="s">
        <v>11</v>
      </c>
      <c r="E391" s="26">
        <v>1189.94</v>
      </c>
      <c r="F391" s="27">
        <v>245.54</v>
      </c>
      <c r="G391" s="25">
        <f t="shared" si="13"/>
        <v>0.2063465384809318</v>
      </c>
    </row>
    <row r="392" spans="1:7" ht="19.5" customHeight="1">
      <c r="A392" s="45"/>
      <c r="B392" s="51"/>
      <c r="C392" s="22" t="s">
        <v>265</v>
      </c>
      <c r="D392" s="23" t="s">
        <v>11</v>
      </c>
      <c r="E392" s="26">
        <v>70.06</v>
      </c>
      <c r="F392" s="27">
        <v>14.46</v>
      </c>
      <c r="G392" s="25">
        <f t="shared" si="13"/>
        <v>0.20639451898372824</v>
      </c>
    </row>
    <row r="393" spans="1:7" ht="19.5" customHeight="1">
      <c r="A393" s="45"/>
      <c r="B393" s="51"/>
      <c r="C393" s="22" t="s">
        <v>266</v>
      </c>
      <c r="D393" s="23" t="s">
        <v>13</v>
      </c>
      <c r="E393" s="26">
        <v>55032.43</v>
      </c>
      <c r="F393" s="27">
        <v>5906.29</v>
      </c>
      <c r="G393" s="25">
        <f t="shared" si="13"/>
        <v>0.10732380888868617</v>
      </c>
    </row>
    <row r="394" spans="1:7" ht="19.5" customHeight="1">
      <c r="A394" s="45"/>
      <c r="B394" s="51"/>
      <c r="C394" s="22" t="s">
        <v>267</v>
      </c>
      <c r="D394" s="23" t="s">
        <v>13</v>
      </c>
      <c r="E394" s="26">
        <v>3239.94</v>
      </c>
      <c r="F394" s="27">
        <v>347.71</v>
      </c>
      <c r="G394" s="25">
        <f t="shared" si="13"/>
        <v>0.10731988863991308</v>
      </c>
    </row>
    <row r="395" spans="1:7" ht="18" customHeight="1">
      <c r="A395" s="45"/>
      <c r="B395" s="51"/>
      <c r="C395" s="22" t="s">
        <v>268</v>
      </c>
      <c r="D395" s="23" t="s">
        <v>90</v>
      </c>
      <c r="E395" s="26">
        <v>475.98</v>
      </c>
      <c r="F395" s="27">
        <v>133.41</v>
      </c>
      <c r="G395" s="25">
        <f t="shared" si="13"/>
        <v>0.28028488591957645</v>
      </c>
    </row>
    <row r="396" spans="1:7" ht="23.25" customHeight="1">
      <c r="A396" s="45"/>
      <c r="B396" s="51"/>
      <c r="C396" s="22" t="s">
        <v>269</v>
      </c>
      <c r="D396" s="23" t="s">
        <v>90</v>
      </c>
      <c r="E396" s="26">
        <v>28.02</v>
      </c>
      <c r="F396" s="27">
        <v>7.85</v>
      </c>
      <c r="G396" s="25">
        <f t="shared" si="13"/>
        <v>0.2801570306923626</v>
      </c>
    </row>
    <row r="397" spans="1:7" ht="20.25" customHeight="1">
      <c r="A397" s="45"/>
      <c r="B397" s="51"/>
      <c r="C397" s="22" t="s">
        <v>270</v>
      </c>
      <c r="D397" s="23" t="s">
        <v>105</v>
      </c>
      <c r="E397" s="26">
        <v>774.83</v>
      </c>
      <c r="F397" s="27">
        <v>581.13</v>
      </c>
      <c r="G397" s="25">
        <f t="shared" si="13"/>
        <v>0.7500096795426093</v>
      </c>
    </row>
    <row r="398" spans="1:7" ht="27.75" customHeight="1">
      <c r="A398" s="45"/>
      <c r="B398" s="51"/>
      <c r="C398" s="22" t="s">
        <v>271</v>
      </c>
      <c r="D398" s="23" t="s">
        <v>105</v>
      </c>
      <c r="E398" s="26">
        <v>45.62</v>
      </c>
      <c r="F398" s="27">
        <v>34.21</v>
      </c>
      <c r="G398" s="25">
        <f t="shared" si="13"/>
        <v>0.7498903989478299</v>
      </c>
    </row>
    <row r="399" spans="1:7" ht="19.5" customHeight="1">
      <c r="A399" s="45"/>
      <c r="B399" s="51"/>
      <c r="C399" s="22" t="s">
        <v>47</v>
      </c>
      <c r="D399" s="23" t="s">
        <v>48</v>
      </c>
      <c r="E399" s="26">
        <v>0</v>
      </c>
      <c r="F399" s="27">
        <v>0</v>
      </c>
      <c r="G399" s="25">
        <v>0</v>
      </c>
    </row>
    <row r="400" spans="1:7" ht="19.5" customHeight="1">
      <c r="A400" s="45"/>
      <c r="B400" s="51"/>
      <c r="C400" s="22"/>
      <c r="D400" s="23" t="s">
        <v>213</v>
      </c>
      <c r="E400" s="26">
        <v>0</v>
      </c>
      <c r="F400" s="27">
        <v>0</v>
      </c>
      <c r="G400" s="25">
        <v>0</v>
      </c>
    </row>
    <row r="401" spans="1:7" ht="19.5" customHeight="1">
      <c r="A401" s="45"/>
      <c r="B401" s="51"/>
      <c r="C401" s="22"/>
      <c r="D401" s="23" t="s">
        <v>272</v>
      </c>
      <c r="E401" s="26">
        <v>0</v>
      </c>
      <c r="F401" s="27">
        <v>0</v>
      </c>
      <c r="G401" s="25">
        <v>0</v>
      </c>
    </row>
    <row r="402" spans="1:7" ht="19.5" customHeight="1">
      <c r="A402" s="45"/>
      <c r="B402" s="51"/>
      <c r="C402" s="22" t="s">
        <v>181</v>
      </c>
      <c r="D402" s="23" t="s">
        <v>350</v>
      </c>
      <c r="E402" s="26">
        <v>0</v>
      </c>
      <c r="F402" s="27">
        <v>0</v>
      </c>
      <c r="G402" s="25">
        <v>0</v>
      </c>
    </row>
    <row r="403" spans="1:7" ht="19.5" customHeight="1">
      <c r="A403" s="45"/>
      <c r="B403" s="50"/>
      <c r="C403" s="22"/>
      <c r="D403" s="23" t="s">
        <v>213</v>
      </c>
      <c r="E403" s="26">
        <v>0</v>
      </c>
      <c r="F403" s="27">
        <v>0</v>
      </c>
      <c r="G403" s="25">
        <v>0</v>
      </c>
    </row>
    <row r="404" spans="1:7" ht="19.5" customHeight="1">
      <c r="A404" s="36" t="s">
        <v>274</v>
      </c>
      <c r="B404" s="11"/>
      <c r="C404" s="11"/>
      <c r="D404" s="12" t="s">
        <v>275</v>
      </c>
      <c r="E404" s="13">
        <f>E405+E414</f>
        <v>201096</v>
      </c>
      <c r="F404" s="30">
        <f>SUM(F405+F414)</f>
        <v>120139.08</v>
      </c>
      <c r="G404" s="14">
        <f aca="true" t="shared" si="14" ref="G404:G431">F404/E404</f>
        <v>0.597421530015515</v>
      </c>
    </row>
    <row r="405" spans="1:7" ht="19.5" customHeight="1">
      <c r="A405" s="42"/>
      <c r="B405" s="42" t="s">
        <v>276</v>
      </c>
      <c r="C405" s="22"/>
      <c r="D405" s="23" t="s">
        <v>277</v>
      </c>
      <c r="E405" s="24">
        <f>SUM(E406:E413)</f>
        <v>122588</v>
      </c>
      <c r="F405" s="31">
        <f>SUM(F406:F413)</f>
        <v>56269.08</v>
      </c>
      <c r="G405" s="25">
        <f t="shared" si="14"/>
        <v>0.4590096909974875</v>
      </c>
    </row>
    <row r="406" spans="1:7" ht="24" customHeight="1">
      <c r="A406" s="43"/>
      <c r="B406" s="43"/>
      <c r="C406" s="22" t="s">
        <v>65</v>
      </c>
      <c r="D406" s="23" t="s">
        <v>93</v>
      </c>
      <c r="E406" s="26">
        <v>6597</v>
      </c>
      <c r="F406" s="27">
        <v>3311.2</v>
      </c>
      <c r="G406" s="25">
        <f t="shared" si="14"/>
        <v>0.5019251174776413</v>
      </c>
    </row>
    <row r="407" spans="1:7" ht="19.5" customHeight="1">
      <c r="A407" s="43"/>
      <c r="B407" s="43"/>
      <c r="C407" s="22" t="s">
        <v>71</v>
      </c>
      <c r="D407" s="23" t="s">
        <v>72</v>
      </c>
      <c r="E407" s="26">
        <v>86469</v>
      </c>
      <c r="F407" s="27">
        <v>35489.48</v>
      </c>
      <c r="G407" s="25">
        <f t="shared" si="14"/>
        <v>0.4104300963351028</v>
      </c>
    </row>
    <row r="408" spans="1:7" ht="19.5" customHeight="1">
      <c r="A408" s="43"/>
      <c r="B408" s="43"/>
      <c r="C408" s="22" t="s">
        <v>73</v>
      </c>
      <c r="D408" s="23" t="s">
        <v>74</v>
      </c>
      <c r="E408" s="26">
        <v>5911</v>
      </c>
      <c r="F408" s="27">
        <v>5833.29</v>
      </c>
      <c r="G408" s="25">
        <f t="shared" si="14"/>
        <v>0.9868533243106073</v>
      </c>
    </row>
    <row r="409" spans="1:7" ht="19.5" customHeight="1">
      <c r="A409" s="43"/>
      <c r="B409" s="43"/>
      <c r="C409" s="22" t="s">
        <v>22</v>
      </c>
      <c r="D409" s="23" t="s">
        <v>75</v>
      </c>
      <c r="E409" s="26">
        <v>13413</v>
      </c>
      <c r="F409" s="27">
        <v>7095.35</v>
      </c>
      <c r="G409" s="25">
        <f t="shared" si="14"/>
        <v>0.5289905315738463</v>
      </c>
    </row>
    <row r="410" spans="1:7" ht="19.5" customHeight="1">
      <c r="A410" s="43"/>
      <c r="B410" s="43"/>
      <c r="C410" s="22" t="s">
        <v>24</v>
      </c>
      <c r="D410" s="23" t="s">
        <v>76</v>
      </c>
      <c r="E410" s="26">
        <v>2164</v>
      </c>
      <c r="F410" s="27">
        <v>458.49</v>
      </c>
      <c r="G410" s="25">
        <f t="shared" si="14"/>
        <v>0.21187153419593346</v>
      </c>
    </row>
    <row r="411" spans="1:7" ht="19.5" customHeight="1">
      <c r="A411" s="43"/>
      <c r="B411" s="43"/>
      <c r="C411" s="22" t="s">
        <v>10</v>
      </c>
      <c r="D411" s="23" t="s">
        <v>11</v>
      </c>
      <c r="E411" s="26">
        <v>1950</v>
      </c>
      <c r="F411" s="27">
        <v>0</v>
      </c>
      <c r="G411" s="25">
        <f t="shared" si="14"/>
        <v>0</v>
      </c>
    </row>
    <row r="412" spans="1:7" ht="29.25" customHeight="1">
      <c r="A412" s="43"/>
      <c r="B412" s="43"/>
      <c r="C412" s="22" t="s">
        <v>77</v>
      </c>
      <c r="D412" s="23" t="s">
        <v>157</v>
      </c>
      <c r="E412" s="26">
        <v>700</v>
      </c>
      <c r="F412" s="27">
        <v>44.01</v>
      </c>
      <c r="G412" s="25">
        <f t="shared" si="14"/>
        <v>0.06287142857142856</v>
      </c>
    </row>
    <row r="413" spans="1:7" ht="33" customHeight="1">
      <c r="A413" s="43"/>
      <c r="B413" s="44"/>
      <c r="C413" s="22" t="s">
        <v>82</v>
      </c>
      <c r="D413" s="23" t="s">
        <v>105</v>
      </c>
      <c r="E413" s="26">
        <v>5384</v>
      </c>
      <c r="F413" s="27">
        <v>4037.26</v>
      </c>
      <c r="G413" s="25">
        <f t="shared" si="14"/>
        <v>0.7498625557206539</v>
      </c>
    </row>
    <row r="414" spans="1:7" ht="19.5" customHeight="1">
      <c r="A414" s="43"/>
      <c r="B414" s="42" t="s">
        <v>278</v>
      </c>
      <c r="C414" s="22"/>
      <c r="D414" s="23" t="s">
        <v>279</v>
      </c>
      <c r="E414" s="24">
        <f>SUM(E415:E416)</f>
        <v>78508</v>
      </c>
      <c r="F414" s="31">
        <f>SUM(F415:F416)</f>
        <v>63870</v>
      </c>
      <c r="G414" s="25">
        <f t="shared" si="14"/>
        <v>0.8135476639323381</v>
      </c>
    </row>
    <row r="415" spans="1:7" ht="19.5" customHeight="1">
      <c r="A415" s="43"/>
      <c r="B415" s="43"/>
      <c r="C415" s="22" t="s">
        <v>280</v>
      </c>
      <c r="D415" s="23" t="s">
        <v>281</v>
      </c>
      <c r="E415" s="26">
        <v>67230</v>
      </c>
      <c r="F415" s="27">
        <v>63870</v>
      </c>
      <c r="G415" s="25">
        <f t="shared" si="14"/>
        <v>0.9500223114680946</v>
      </c>
    </row>
    <row r="416" spans="1:7" ht="24" customHeight="1">
      <c r="A416" s="44"/>
      <c r="B416" s="44"/>
      <c r="C416" s="22" t="s">
        <v>282</v>
      </c>
      <c r="D416" s="23" t="s">
        <v>283</v>
      </c>
      <c r="E416" s="26">
        <v>11278</v>
      </c>
      <c r="F416" s="27">
        <v>0</v>
      </c>
      <c r="G416" s="25">
        <f t="shared" si="14"/>
        <v>0</v>
      </c>
    </row>
    <row r="417" spans="1:7" ht="36.75" customHeight="1">
      <c r="A417" s="35" t="s">
        <v>284</v>
      </c>
      <c r="B417" s="11"/>
      <c r="C417" s="11"/>
      <c r="D417" s="12" t="s">
        <v>285</v>
      </c>
      <c r="E417" s="13">
        <f>E418+E420+E424+E427+E429+E433+E437</f>
        <v>1040287</v>
      </c>
      <c r="F417" s="30">
        <f>SUM(F418+F420+F424+F427+F429+F433+F437)</f>
        <v>216857.37</v>
      </c>
      <c r="G417" s="14">
        <f t="shared" si="14"/>
        <v>0.20845917520838</v>
      </c>
    </row>
    <row r="418" spans="1:7" ht="19.5" customHeight="1">
      <c r="A418" s="45"/>
      <c r="B418" s="49" t="s">
        <v>286</v>
      </c>
      <c r="C418" s="22"/>
      <c r="D418" s="23" t="s">
        <v>287</v>
      </c>
      <c r="E418" s="24">
        <v>599170</v>
      </c>
      <c r="F418" s="31">
        <f>F419</f>
        <v>0</v>
      </c>
      <c r="G418" s="25">
        <f t="shared" si="14"/>
        <v>0</v>
      </c>
    </row>
    <row r="419" spans="1:7" ht="16.5" customHeight="1">
      <c r="A419" s="45"/>
      <c r="B419" s="50"/>
      <c r="C419" s="22" t="s">
        <v>40</v>
      </c>
      <c r="D419" s="23" t="s">
        <v>41</v>
      </c>
      <c r="E419" s="26">
        <v>599170</v>
      </c>
      <c r="F419" s="27">
        <v>0</v>
      </c>
      <c r="G419" s="25">
        <f t="shared" si="14"/>
        <v>0</v>
      </c>
    </row>
    <row r="420" spans="1:7" ht="23.25" customHeight="1">
      <c r="A420" s="45"/>
      <c r="B420" s="49" t="s">
        <v>288</v>
      </c>
      <c r="C420" s="22"/>
      <c r="D420" s="23" t="s">
        <v>289</v>
      </c>
      <c r="E420" s="24">
        <f>SUM(E421:E423)</f>
        <v>56200</v>
      </c>
      <c r="F420" s="31">
        <f>SUM(F421:F423)</f>
        <v>25384.45</v>
      </c>
      <c r="G420" s="25">
        <f t="shared" si="14"/>
        <v>0.4516806049822064</v>
      </c>
    </row>
    <row r="421" spans="1:7" ht="16.5" customHeight="1">
      <c r="A421" s="45"/>
      <c r="B421" s="51"/>
      <c r="C421" s="22" t="s">
        <v>10</v>
      </c>
      <c r="D421" s="23" t="s">
        <v>11</v>
      </c>
      <c r="E421" s="26">
        <v>200</v>
      </c>
      <c r="F421" s="27">
        <v>49.5</v>
      </c>
      <c r="G421" s="25">
        <f t="shared" si="14"/>
        <v>0.2475</v>
      </c>
    </row>
    <row r="422" spans="1:7" ht="16.5" customHeight="1">
      <c r="A422" s="45"/>
      <c r="B422" s="51"/>
      <c r="C422" s="22" t="s">
        <v>12</v>
      </c>
      <c r="D422" s="23" t="s">
        <v>13</v>
      </c>
      <c r="E422" s="26">
        <v>54431</v>
      </c>
      <c r="F422" s="27">
        <v>23766.7</v>
      </c>
      <c r="G422" s="25">
        <f t="shared" si="14"/>
        <v>0.4366390476015506</v>
      </c>
    </row>
    <row r="423" spans="1:7" ht="33" customHeight="1">
      <c r="A423" s="45"/>
      <c r="B423" s="50"/>
      <c r="C423" s="22" t="s">
        <v>290</v>
      </c>
      <c r="D423" s="23" t="s">
        <v>291</v>
      </c>
      <c r="E423" s="26">
        <v>1569</v>
      </c>
      <c r="F423" s="27">
        <v>1568.25</v>
      </c>
      <c r="G423" s="25">
        <f t="shared" si="14"/>
        <v>0.9995219885277247</v>
      </c>
    </row>
    <row r="424" spans="1:7" ht="19.5" customHeight="1">
      <c r="A424" s="45"/>
      <c r="B424" s="49" t="s">
        <v>292</v>
      </c>
      <c r="C424" s="22"/>
      <c r="D424" s="23" t="s">
        <v>293</v>
      </c>
      <c r="E424" s="24">
        <v>12500</v>
      </c>
      <c r="F424" s="31">
        <f>SUM(F425:F426)</f>
        <v>1552.6</v>
      </c>
      <c r="G424" s="25">
        <f t="shared" si="14"/>
        <v>0.124208</v>
      </c>
    </row>
    <row r="425" spans="1:7" ht="19.5" customHeight="1">
      <c r="A425" s="45"/>
      <c r="B425" s="51"/>
      <c r="C425" s="22" t="s">
        <v>10</v>
      </c>
      <c r="D425" s="23" t="s">
        <v>11</v>
      </c>
      <c r="E425" s="26">
        <v>1000</v>
      </c>
      <c r="F425" s="27">
        <v>15.8</v>
      </c>
      <c r="G425" s="25">
        <f t="shared" si="14"/>
        <v>0.0158</v>
      </c>
    </row>
    <row r="426" spans="1:7" ht="19.5" customHeight="1">
      <c r="A426" s="45"/>
      <c r="B426" s="50"/>
      <c r="C426" s="22" t="s">
        <v>12</v>
      </c>
      <c r="D426" s="23" t="s">
        <v>13</v>
      </c>
      <c r="E426" s="26">
        <v>11500</v>
      </c>
      <c r="F426" s="27">
        <v>1536.8</v>
      </c>
      <c r="G426" s="25">
        <f t="shared" si="14"/>
        <v>0.13363478260869566</v>
      </c>
    </row>
    <row r="427" spans="1:7" ht="19.5" customHeight="1">
      <c r="A427" s="45"/>
      <c r="B427" s="49" t="s">
        <v>294</v>
      </c>
      <c r="C427" s="22"/>
      <c r="D427" s="23" t="s">
        <v>295</v>
      </c>
      <c r="E427" s="24">
        <v>4500</v>
      </c>
      <c r="F427" s="31">
        <f>F428</f>
        <v>0</v>
      </c>
      <c r="G427" s="25">
        <f t="shared" si="14"/>
        <v>0</v>
      </c>
    </row>
    <row r="428" spans="1:7" ht="19.5" customHeight="1">
      <c r="A428" s="45"/>
      <c r="B428" s="50"/>
      <c r="C428" s="22" t="s">
        <v>10</v>
      </c>
      <c r="D428" s="23" t="s">
        <v>11</v>
      </c>
      <c r="E428" s="26">
        <v>4500</v>
      </c>
      <c r="F428" s="27">
        <v>0</v>
      </c>
      <c r="G428" s="25">
        <f t="shared" si="14"/>
        <v>0</v>
      </c>
    </row>
    <row r="429" spans="1:7" ht="19.5" customHeight="1">
      <c r="A429" s="45"/>
      <c r="B429" s="49" t="s">
        <v>296</v>
      </c>
      <c r="C429" s="22"/>
      <c r="D429" s="23" t="s">
        <v>297</v>
      </c>
      <c r="E429" s="24">
        <f>SUM(E430:E432)</f>
        <v>282734</v>
      </c>
      <c r="F429" s="31">
        <f>SUM(F430:F432)</f>
        <v>155757.33</v>
      </c>
      <c r="G429" s="25">
        <f t="shared" si="14"/>
        <v>0.5508970622563965</v>
      </c>
    </row>
    <row r="430" spans="1:7" ht="19.5" customHeight="1">
      <c r="A430" s="45"/>
      <c r="B430" s="51"/>
      <c r="C430" s="22" t="s">
        <v>29</v>
      </c>
      <c r="D430" s="23" t="s">
        <v>46</v>
      </c>
      <c r="E430" s="26">
        <v>157871</v>
      </c>
      <c r="F430" s="27">
        <v>86451.29</v>
      </c>
      <c r="G430" s="25">
        <f t="shared" si="14"/>
        <v>0.5476071602764282</v>
      </c>
    </row>
    <row r="431" spans="1:7" ht="19.5" customHeight="1">
      <c r="A431" s="45"/>
      <c r="B431" s="51"/>
      <c r="C431" s="22" t="s">
        <v>79</v>
      </c>
      <c r="D431" s="23" t="s">
        <v>80</v>
      </c>
      <c r="E431" s="26">
        <v>2129</v>
      </c>
      <c r="F431" s="27">
        <v>2128.43</v>
      </c>
      <c r="G431" s="25">
        <f t="shared" si="14"/>
        <v>0.9997322686707374</v>
      </c>
    </row>
    <row r="432" spans="1:7" ht="19.5" customHeight="1">
      <c r="A432" s="45"/>
      <c r="B432" s="50"/>
      <c r="C432" s="22" t="s">
        <v>12</v>
      </c>
      <c r="D432" s="23" t="s">
        <v>13</v>
      </c>
      <c r="E432" s="26">
        <v>122734</v>
      </c>
      <c r="F432" s="27">
        <v>67177.61</v>
      </c>
      <c r="G432" s="25">
        <f>F433/E433</f>
        <v>0.3186</v>
      </c>
    </row>
    <row r="433" spans="1:7" ht="42" customHeight="1">
      <c r="A433" s="45"/>
      <c r="B433" s="49" t="s">
        <v>298</v>
      </c>
      <c r="C433" s="22"/>
      <c r="D433" s="23" t="s">
        <v>299</v>
      </c>
      <c r="E433" s="24">
        <f>SUM(E434:E436)</f>
        <v>14300</v>
      </c>
      <c r="F433" s="31">
        <f>SUM(F434:F436)</f>
        <v>4555.98</v>
      </c>
      <c r="G433" s="25">
        <f>F433/E433</f>
        <v>0.3186</v>
      </c>
    </row>
    <row r="434" spans="1:7" ht="24.75" customHeight="1">
      <c r="A434" s="45"/>
      <c r="B434" s="51"/>
      <c r="C434" s="22" t="s">
        <v>10</v>
      </c>
      <c r="D434" s="23" t="s">
        <v>11</v>
      </c>
      <c r="E434" s="26">
        <v>10847</v>
      </c>
      <c r="F434" s="27">
        <v>1808.28</v>
      </c>
      <c r="G434" s="25">
        <f>F433/E433</f>
        <v>0.3186</v>
      </c>
    </row>
    <row r="435" spans="1:7" ht="24.75" customHeight="1">
      <c r="A435" s="45"/>
      <c r="B435" s="51"/>
      <c r="C435" s="22" t="s">
        <v>12</v>
      </c>
      <c r="D435" s="23" t="s">
        <v>13</v>
      </c>
      <c r="E435" s="26">
        <v>2153</v>
      </c>
      <c r="F435" s="27">
        <v>2152.7</v>
      </c>
      <c r="G435" s="25">
        <f aca="true" t="shared" si="15" ref="G435:G442">F435/E435</f>
        <v>0.9998606595448211</v>
      </c>
    </row>
    <row r="436" spans="1:7" ht="19.5" customHeight="1">
      <c r="A436" s="45"/>
      <c r="B436" s="50"/>
      <c r="C436" s="22" t="s">
        <v>34</v>
      </c>
      <c r="D436" s="23" t="s">
        <v>66</v>
      </c>
      <c r="E436" s="26">
        <v>1300</v>
      </c>
      <c r="F436" s="27">
        <v>595</v>
      </c>
      <c r="G436" s="25">
        <f t="shared" si="15"/>
        <v>0.4576923076923077</v>
      </c>
    </row>
    <row r="437" spans="1:7" ht="19.5" customHeight="1">
      <c r="A437" s="45"/>
      <c r="B437" s="49" t="s">
        <v>300</v>
      </c>
      <c r="C437" s="22"/>
      <c r="D437" s="23" t="s">
        <v>120</v>
      </c>
      <c r="E437" s="24">
        <f>SUM(E438:E448)</f>
        <v>70883</v>
      </c>
      <c r="F437" s="31">
        <f>SUM(F438:F448)</f>
        <v>29607.01</v>
      </c>
      <c r="G437" s="25">
        <f t="shared" si="15"/>
        <v>0.4176884443378525</v>
      </c>
    </row>
    <row r="438" spans="1:7" ht="29.25" customHeight="1">
      <c r="A438" s="45"/>
      <c r="B438" s="51"/>
      <c r="C438" s="22" t="s">
        <v>65</v>
      </c>
      <c r="D438" s="23" t="s">
        <v>93</v>
      </c>
      <c r="E438" s="26">
        <v>1500</v>
      </c>
      <c r="F438" s="27">
        <v>0</v>
      </c>
      <c r="G438" s="25">
        <f t="shared" si="15"/>
        <v>0</v>
      </c>
    </row>
    <row r="439" spans="1:7" ht="19.5" customHeight="1">
      <c r="A439" s="45"/>
      <c r="B439" s="51"/>
      <c r="C439" s="22" t="s">
        <v>71</v>
      </c>
      <c r="D439" s="23" t="s">
        <v>72</v>
      </c>
      <c r="E439" s="26">
        <v>49672</v>
      </c>
      <c r="F439" s="27">
        <v>19974.02</v>
      </c>
      <c r="G439" s="25">
        <f t="shared" si="15"/>
        <v>0.4021182960219037</v>
      </c>
    </row>
    <row r="440" spans="1:7" ht="19.5" customHeight="1">
      <c r="A440" s="45"/>
      <c r="B440" s="51"/>
      <c r="C440" s="22" t="s">
        <v>73</v>
      </c>
      <c r="D440" s="23" t="s">
        <v>74</v>
      </c>
      <c r="E440" s="26">
        <v>3437</v>
      </c>
      <c r="F440" s="27">
        <v>3367.39</v>
      </c>
      <c r="G440" s="25">
        <f t="shared" si="15"/>
        <v>0.9797468722723305</v>
      </c>
    </row>
    <row r="441" spans="1:7" ht="19.5" customHeight="1">
      <c r="A441" s="45"/>
      <c r="B441" s="51"/>
      <c r="C441" s="22" t="s">
        <v>22</v>
      </c>
      <c r="D441" s="23" t="s">
        <v>75</v>
      </c>
      <c r="E441" s="26">
        <v>8020</v>
      </c>
      <c r="F441" s="27">
        <v>3091.41</v>
      </c>
      <c r="G441" s="25">
        <f t="shared" si="15"/>
        <v>0.3854625935162095</v>
      </c>
    </row>
    <row r="442" spans="1:7" ht="19.5" customHeight="1">
      <c r="A442" s="45"/>
      <c r="B442" s="51"/>
      <c r="C442" s="22" t="s">
        <v>24</v>
      </c>
      <c r="D442" s="23" t="s">
        <v>76</v>
      </c>
      <c r="E442" s="26">
        <v>1301</v>
      </c>
      <c r="F442" s="27">
        <v>500.51</v>
      </c>
      <c r="G442" s="25">
        <f t="shared" si="15"/>
        <v>0.38471176018447345</v>
      </c>
    </row>
    <row r="443" spans="1:7" ht="19.5" customHeight="1">
      <c r="A443" s="45"/>
      <c r="B443" s="51"/>
      <c r="C443" s="22" t="s">
        <v>26</v>
      </c>
      <c r="D443" s="23" t="s">
        <v>94</v>
      </c>
      <c r="E443" s="26">
        <v>0</v>
      </c>
      <c r="F443" s="27">
        <v>0</v>
      </c>
      <c r="G443" s="25">
        <v>0</v>
      </c>
    </row>
    <row r="444" spans="1:7" ht="19.5" customHeight="1">
      <c r="A444" s="45"/>
      <c r="B444" s="51"/>
      <c r="C444" s="22" t="s">
        <v>10</v>
      </c>
      <c r="D444" s="23" t="s">
        <v>11</v>
      </c>
      <c r="E444" s="26">
        <v>3552.82</v>
      </c>
      <c r="F444" s="27">
        <v>827.55</v>
      </c>
      <c r="G444" s="25">
        <f>F444/E444</f>
        <v>0.2329276462078011</v>
      </c>
    </row>
    <row r="445" spans="1:7" ht="19.5" customHeight="1">
      <c r="A445" s="45"/>
      <c r="B445" s="51"/>
      <c r="C445" s="22" t="s">
        <v>96</v>
      </c>
      <c r="D445" s="23" t="s">
        <v>97</v>
      </c>
      <c r="E445" s="26">
        <v>1000</v>
      </c>
      <c r="F445" s="27">
        <v>40</v>
      </c>
      <c r="G445" s="25">
        <f>F445/E445</f>
        <v>0.04</v>
      </c>
    </row>
    <row r="446" spans="1:7" ht="19.5" customHeight="1">
      <c r="A446" s="45"/>
      <c r="B446" s="51"/>
      <c r="C446" s="22" t="s">
        <v>89</v>
      </c>
      <c r="D446" s="23" t="s">
        <v>301</v>
      </c>
      <c r="E446" s="26">
        <v>0</v>
      </c>
      <c r="F446" s="27">
        <v>0</v>
      </c>
      <c r="G446" s="25">
        <v>0</v>
      </c>
    </row>
    <row r="447" spans="1:7" ht="19.5" customHeight="1">
      <c r="A447" s="45"/>
      <c r="B447" s="51"/>
      <c r="C447" s="22" t="s">
        <v>34</v>
      </c>
      <c r="D447" s="23" t="s">
        <v>66</v>
      </c>
      <c r="E447" s="26">
        <v>30</v>
      </c>
      <c r="F447" s="27">
        <v>28.5</v>
      </c>
      <c r="G447" s="25">
        <f aca="true" t="shared" si="16" ref="G447:G478">F447/E447</f>
        <v>0.95</v>
      </c>
    </row>
    <row r="448" spans="1:7" ht="27" customHeight="1">
      <c r="A448" s="45"/>
      <c r="B448" s="50"/>
      <c r="C448" s="22" t="s">
        <v>82</v>
      </c>
      <c r="D448" s="23" t="s">
        <v>105</v>
      </c>
      <c r="E448" s="26">
        <v>2370.18</v>
      </c>
      <c r="F448" s="27">
        <v>1777.63</v>
      </c>
      <c r="G448" s="25">
        <f t="shared" si="16"/>
        <v>0.7499978904555773</v>
      </c>
    </row>
    <row r="449" spans="1:7" ht="19.5" customHeight="1">
      <c r="A449" s="36" t="s">
        <v>302</v>
      </c>
      <c r="B449" s="11"/>
      <c r="C449" s="11"/>
      <c r="D449" s="12" t="s">
        <v>303</v>
      </c>
      <c r="E449" s="13">
        <f>E450+E471+E488+E491</f>
        <v>632249</v>
      </c>
      <c r="F449" s="30">
        <f>F450+F471+F488+F491</f>
        <v>226226.18</v>
      </c>
      <c r="G449" s="14">
        <f t="shared" si="16"/>
        <v>0.35781184311877123</v>
      </c>
    </row>
    <row r="450" spans="1:7" ht="19.5" customHeight="1">
      <c r="A450" s="42"/>
      <c r="B450" s="42" t="s">
        <v>304</v>
      </c>
      <c r="C450" s="22"/>
      <c r="D450" s="23" t="s">
        <v>305</v>
      </c>
      <c r="E450" s="24">
        <f>SUM(E451:E467)</f>
        <v>300337</v>
      </c>
      <c r="F450" s="31">
        <f>SUM(F451:F467)</f>
        <v>110155.11999999998</v>
      </c>
      <c r="G450" s="25">
        <f t="shared" si="16"/>
        <v>0.36677172642731326</v>
      </c>
    </row>
    <row r="451" spans="1:7" ht="19.5" customHeight="1">
      <c r="A451" s="43"/>
      <c r="B451" s="43"/>
      <c r="C451" s="22" t="s">
        <v>71</v>
      </c>
      <c r="D451" s="23" t="s">
        <v>72</v>
      </c>
      <c r="E451" s="26">
        <v>69533</v>
      </c>
      <c r="F451" s="27">
        <v>29282.91</v>
      </c>
      <c r="G451" s="25">
        <f t="shared" si="16"/>
        <v>0.4211368702630406</v>
      </c>
    </row>
    <row r="452" spans="1:7" ht="19.5" customHeight="1">
      <c r="A452" s="43"/>
      <c r="B452" s="43"/>
      <c r="C452" s="22" t="s">
        <v>73</v>
      </c>
      <c r="D452" s="23" t="s">
        <v>74</v>
      </c>
      <c r="E452" s="26">
        <v>5016</v>
      </c>
      <c r="F452" s="27">
        <v>4479.54</v>
      </c>
      <c r="G452" s="25">
        <f t="shared" si="16"/>
        <v>0.8930502392344497</v>
      </c>
    </row>
    <row r="453" spans="1:7" ht="19.5" customHeight="1">
      <c r="A453" s="43"/>
      <c r="B453" s="43"/>
      <c r="C453" s="22" t="s">
        <v>22</v>
      </c>
      <c r="D453" s="23" t="s">
        <v>75</v>
      </c>
      <c r="E453" s="26">
        <v>12580</v>
      </c>
      <c r="F453" s="27">
        <v>5079.48</v>
      </c>
      <c r="G453" s="25">
        <f t="shared" si="16"/>
        <v>0.40377424483306834</v>
      </c>
    </row>
    <row r="454" spans="1:7" ht="19.5" customHeight="1">
      <c r="A454" s="43"/>
      <c r="B454" s="43"/>
      <c r="C454" s="22" t="s">
        <v>24</v>
      </c>
      <c r="D454" s="23" t="s">
        <v>76</v>
      </c>
      <c r="E454" s="26">
        <v>2041</v>
      </c>
      <c r="F454" s="27">
        <v>776.37</v>
      </c>
      <c r="G454" s="25">
        <f t="shared" si="16"/>
        <v>0.38038706516413523</v>
      </c>
    </row>
    <row r="455" spans="1:7" ht="19.5" customHeight="1">
      <c r="A455" s="43"/>
      <c r="B455" s="43"/>
      <c r="C455" s="22" t="s">
        <v>26</v>
      </c>
      <c r="D455" s="23" t="s">
        <v>94</v>
      </c>
      <c r="E455" s="26">
        <v>8760</v>
      </c>
      <c r="F455" s="27">
        <v>3159.33</v>
      </c>
      <c r="G455" s="25">
        <f t="shared" si="16"/>
        <v>0.3606541095890411</v>
      </c>
    </row>
    <row r="456" spans="1:7" ht="19.5" customHeight="1">
      <c r="A456" s="43"/>
      <c r="B456" s="43"/>
      <c r="C456" s="22" t="s">
        <v>10</v>
      </c>
      <c r="D456" s="23" t="s">
        <v>11</v>
      </c>
      <c r="E456" s="26">
        <v>28507</v>
      </c>
      <c r="F456" s="27">
        <v>11522.36</v>
      </c>
      <c r="G456" s="25">
        <f t="shared" si="16"/>
        <v>0.40419405759988775</v>
      </c>
    </row>
    <row r="457" spans="1:7" ht="19.5" customHeight="1">
      <c r="A457" s="43"/>
      <c r="B457" s="43"/>
      <c r="C457" s="22" t="s">
        <v>29</v>
      </c>
      <c r="D457" s="23" t="s">
        <v>46</v>
      </c>
      <c r="E457" s="26">
        <v>48500</v>
      </c>
      <c r="F457" s="27">
        <v>15467.99</v>
      </c>
      <c r="G457" s="25">
        <f t="shared" si="16"/>
        <v>0.31892762886597936</v>
      </c>
    </row>
    <row r="458" spans="1:7" ht="19.5" customHeight="1">
      <c r="A458" s="43"/>
      <c r="B458" s="43"/>
      <c r="C458" s="22" t="s">
        <v>79</v>
      </c>
      <c r="D458" s="23" t="s">
        <v>80</v>
      </c>
      <c r="E458" s="26">
        <v>49100</v>
      </c>
      <c r="F458" s="27">
        <v>0</v>
      </c>
      <c r="G458" s="25">
        <f t="shared" si="16"/>
        <v>0</v>
      </c>
    </row>
    <row r="459" spans="1:7" ht="19.5" customHeight="1">
      <c r="A459" s="43"/>
      <c r="B459" s="43"/>
      <c r="C459" s="22" t="s">
        <v>96</v>
      </c>
      <c r="D459" s="23" t="s">
        <v>97</v>
      </c>
      <c r="E459" s="26">
        <v>200</v>
      </c>
      <c r="F459" s="27">
        <v>0</v>
      </c>
      <c r="G459" s="25">
        <f t="shared" si="16"/>
        <v>0</v>
      </c>
    </row>
    <row r="460" spans="1:7" ht="19.5" customHeight="1">
      <c r="A460" s="43"/>
      <c r="B460" s="43"/>
      <c r="C460" s="22" t="s">
        <v>12</v>
      </c>
      <c r="D460" s="23" t="s">
        <v>13</v>
      </c>
      <c r="E460" s="26">
        <v>22900</v>
      </c>
      <c r="F460" s="27">
        <v>6115.07</v>
      </c>
      <c r="G460" s="25">
        <f t="shared" si="16"/>
        <v>0.26703362445414847</v>
      </c>
    </row>
    <row r="461" spans="1:7" ht="40.5" customHeight="1">
      <c r="A461" s="43"/>
      <c r="B461" s="43"/>
      <c r="C461" s="22" t="s">
        <v>32</v>
      </c>
      <c r="D461" s="23" t="s">
        <v>81</v>
      </c>
      <c r="E461" s="26">
        <v>1000</v>
      </c>
      <c r="F461" s="27">
        <v>625.83</v>
      </c>
      <c r="G461" s="25">
        <f t="shared" si="16"/>
        <v>0.62583</v>
      </c>
    </row>
    <row r="462" spans="1:7" ht="20.25">
      <c r="A462" s="43"/>
      <c r="B462" s="43"/>
      <c r="C462" s="22" t="s">
        <v>89</v>
      </c>
      <c r="D462" s="23" t="s">
        <v>90</v>
      </c>
      <c r="E462" s="26">
        <v>500</v>
      </c>
      <c r="F462" s="27">
        <v>28.42</v>
      </c>
      <c r="G462" s="25">
        <f t="shared" si="16"/>
        <v>0.05684</v>
      </c>
    </row>
    <row r="463" spans="1:7" ht="19.5" customHeight="1">
      <c r="A463" s="43"/>
      <c r="B463" s="43"/>
      <c r="C463" s="22" t="s">
        <v>34</v>
      </c>
      <c r="D463" s="23" t="s">
        <v>66</v>
      </c>
      <c r="E463" s="26">
        <v>900</v>
      </c>
      <c r="F463" s="27">
        <v>387.14</v>
      </c>
      <c r="G463" s="25">
        <f t="shared" si="16"/>
        <v>0.4301555555555555</v>
      </c>
    </row>
    <row r="464" spans="1:7" ht="36.75" customHeight="1">
      <c r="A464" s="43"/>
      <c r="B464" s="43"/>
      <c r="C464" s="22" t="s">
        <v>306</v>
      </c>
      <c r="D464" s="23" t="s">
        <v>307</v>
      </c>
      <c r="E464" s="26">
        <v>32000</v>
      </c>
      <c r="F464" s="27">
        <v>1230.68</v>
      </c>
      <c r="G464" s="25">
        <f t="shared" si="16"/>
        <v>0.03845875</v>
      </c>
    </row>
    <row r="465" spans="1:7" ht="24.75" customHeight="1">
      <c r="A465" s="43"/>
      <c r="B465" s="43"/>
      <c r="C465" s="22" t="s">
        <v>82</v>
      </c>
      <c r="D465" s="23" t="s">
        <v>105</v>
      </c>
      <c r="E465" s="26">
        <v>1641</v>
      </c>
      <c r="F465" s="27">
        <v>32000</v>
      </c>
      <c r="G465" s="25">
        <f t="shared" si="16"/>
        <v>19.500304692260816</v>
      </c>
    </row>
    <row r="466" spans="1:7" ht="34.5" customHeight="1">
      <c r="A466" s="43"/>
      <c r="B466" s="43"/>
      <c r="C466" s="22" t="s">
        <v>83</v>
      </c>
      <c r="D466" s="23" t="s">
        <v>110</v>
      </c>
      <c r="E466" s="26">
        <v>200</v>
      </c>
      <c r="F466" s="27">
        <v>0</v>
      </c>
      <c r="G466" s="25">
        <f t="shared" si="16"/>
        <v>0</v>
      </c>
    </row>
    <row r="467" spans="1:7" ht="22.5" customHeight="1">
      <c r="A467" s="43"/>
      <c r="B467" s="43"/>
      <c r="C467" s="22" t="s">
        <v>47</v>
      </c>
      <c r="D467" s="23" t="s">
        <v>48</v>
      </c>
      <c r="E467" s="26">
        <v>16959</v>
      </c>
      <c r="F467" s="27">
        <v>0</v>
      </c>
      <c r="G467" s="25">
        <f t="shared" si="16"/>
        <v>0</v>
      </c>
    </row>
    <row r="468" spans="1:7" ht="21" customHeight="1">
      <c r="A468" s="43"/>
      <c r="B468" s="43"/>
      <c r="C468" s="22"/>
      <c r="D468" s="23" t="s">
        <v>308</v>
      </c>
      <c r="E468" s="26">
        <v>7539.05</v>
      </c>
      <c r="F468" s="27">
        <v>0</v>
      </c>
      <c r="G468" s="25">
        <f t="shared" si="16"/>
        <v>0</v>
      </c>
    </row>
    <row r="469" spans="1:7" ht="21.75" customHeight="1">
      <c r="A469" s="43"/>
      <c r="B469" s="43"/>
      <c r="C469" s="22"/>
      <c r="D469" s="23" t="s">
        <v>309</v>
      </c>
      <c r="E469" s="26">
        <v>4419.95</v>
      </c>
      <c r="F469" s="27">
        <v>0</v>
      </c>
      <c r="G469" s="25">
        <f t="shared" si="16"/>
        <v>0</v>
      </c>
    </row>
    <row r="470" spans="1:7" ht="21" customHeight="1">
      <c r="A470" s="43"/>
      <c r="B470" s="44"/>
      <c r="C470" s="22"/>
      <c r="D470" s="23" t="s">
        <v>310</v>
      </c>
      <c r="E470" s="26">
        <v>5000</v>
      </c>
      <c r="F470" s="27">
        <v>0</v>
      </c>
      <c r="G470" s="25">
        <f t="shared" si="16"/>
        <v>0</v>
      </c>
    </row>
    <row r="471" spans="1:7" ht="19.5" customHeight="1">
      <c r="A471" s="43"/>
      <c r="B471" s="42" t="s">
        <v>311</v>
      </c>
      <c r="C471" s="22"/>
      <c r="D471" s="23" t="s">
        <v>312</v>
      </c>
      <c r="E471" s="24">
        <f>SUM(E472:E487)</f>
        <v>160412</v>
      </c>
      <c r="F471" s="31">
        <f>SUM(F472:F487)</f>
        <v>78882.49</v>
      </c>
      <c r="G471" s="25">
        <f t="shared" si="16"/>
        <v>0.4917493080318181</v>
      </c>
    </row>
    <row r="472" spans="1:7" ht="27.75" customHeight="1">
      <c r="A472" s="43"/>
      <c r="B472" s="43"/>
      <c r="C472" s="22" t="s">
        <v>65</v>
      </c>
      <c r="D472" s="23" t="s">
        <v>93</v>
      </c>
      <c r="E472" s="26">
        <v>250</v>
      </c>
      <c r="F472" s="27">
        <v>0</v>
      </c>
      <c r="G472" s="25">
        <f t="shared" si="16"/>
        <v>0</v>
      </c>
    </row>
    <row r="473" spans="1:7" ht="19.5" customHeight="1">
      <c r="A473" s="43"/>
      <c r="B473" s="43"/>
      <c r="C473" s="22" t="s">
        <v>71</v>
      </c>
      <c r="D473" s="23" t="s">
        <v>72</v>
      </c>
      <c r="E473" s="26">
        <v>78975</v>
      </c>
      <c r="F473" s="27">
        <v>33939.58</v>
      </c>
      <c r="G473" s="25">
        <f t="shared" si="16"/>
        <v>0.42975093383982277</v>
      </c>
    </row>
    <row r="474" spans="1:7" ht="19.5" customHeight="1">
      <c r="A474" s="43"/>
      <c r="B474" s="43"/>
      <c r="C474" s="22" t="s">
        <v>73</v>
      </c>
      <c r="D474" s="23" t="s">
        <v>74</v>
      </c>
      <c r="E474" s="26">
        <v>6015</v>
      </c>
      <c r="F474" s="27">
        <v>5501.95</v>
      </c>
      <c r="G474" s="25">
        <f t="shared" si="16"/>
        <v>0.9147049044056526</v>
      </c>
    </row>
    <row r="475" spans="1:7" ht="19.5" customHeight="1">
      <c r="A475" s="43"/>
      <c r="B475" s="43"/>
      <c r="C475" s="22" t="s">
        <v>22</v>
      </c>
      <c r="D475" s="23" t="s">
        <v>75</v>
      </c>
      <c r="E475" s="26">
        <v>11843</v>
      </c>
      <c r="F475" s="27">
        <v>5924.68</v>
      </c>
      <c r="G475" s="25">
        <f t="shared" si="16"/>
        <v>0.500268513045681</v>
      </c>
    </row>
    <row r="476" spans="1:7" ht="19.5" customHeight="1">
      <c r="A476" s="43"/>
      <c r="B476" s="43"/>
      <c r="C476" s="22" t="s">
        <v>24</v>
      </c>
      <c r="D476" s="23" t="s">
        <v>76</v>
      </c>
      <c r="E476" s="26">
        <v>1922</v>
      </c>
      <c r="F476" s="27">
        <v>956.53</v>
      </c>
      <c r="G476" s="25">
        <f t="shared" si="16"/>
        <v>0.4976742976066597</v>
      </c>
    </row>
    <row r="477" spans="1:7" ht="19.5" customHeight="1">
      <c r="A477" s="43"/>
      <c r="B477" s="43"/>
      <c r="C477" s="22" t="s">
        <v>10</v>
      </c>
      <c r="D477" s="23" t="s">
        <v>11</v>
      </c>
      <c r="E477" s="26">
        <v>6800</v>
      </c>
      <c r="F477" s="27">
        <v>1578.77</v>
      </c>
      <c r="G477" s="25">
        <f t="shared" si="16"/>
        <v>0.2321720588235294</v>
      </c>
    </row>
    <row r="478" spans="1:7" ht="30" customHeight="1">
      <c r="A478" s="43"/>
      <c r="B478" s="43"/>
      <c r="C478" s="22" t="s">
        <v>77</v>
      </c>
      <c r="D478" s="23" t="s">
        <v>157</v>
      </c>
      <c r="E478" s="26">
        <v>18900</v>
      </c>
      <c r="F478" s="27">
        <v>9539.13</v>
      </c>
      <c r="G478" s="25">
        <f t="shared" si="16"/>
        <v>0.504715873015873</v>
      </c>
    </row>
    <row r="479" spans="1:7" ht="19.5" customHeight="1">
      <c r="A479" s="43"/>
      <c r="B479" s="43"/>
      <c r="C479" s="22" t="s">
        <v>29</v>
      </c>
      <c r="D479" s="23" t="s">
        <v>46</v>
      </c>
      <c r="E479" s="26">
        <v>16100</v>
      </c>
      <c r="F479" s="27">
        <v>9708.09</v>
      </c>
      <c r="G479" s="25">
        <f aca="true" t="shared" si="17" ref="G479:G510">F479/E479</f>
        <v>0.6029869565217392</v>
      </c>
    </row>
    <row r="480" spans="1:7" ht="19.5" customHeight="1">
      <c r="A480" s="43"/>
      <c r="B480" s="43"/>
      <c r="C480" s="22" t="s">
        <v>79</v>
      </c>
      <c r="D480" s="23" t="s">
        <v>80</v>
      </c>
      <c r="E480" s="26">
        <v>3900</v>
      </c>
      <c r="F480" s="27">
        <v>3830</v>
      </c>
      <c r="G480" s="25">
        <f t="shared" si="17"/>
        <v>0.982051282051282</v>
      </c>
    </row>
    <row r="481" spans="1:7" ht="19.5" customHeight="1">
      <c r="A481" s="43"/>
      <c r="B481" s="43"/>
      <c r="C481" s="22" t="s">
        <v>96</v>
      </c>
      <c r="D481" s="23" t="s">
        <v>97</v>
      </c>
      <c r="E481" s="26">
        <v>200</v>
      </c>
      <c r="F481" s="27">
        <v>35</v>
      </c>
      <c r="G481" s="25">
        <f t="shared" si="17"/>
        <v>0.175</v>
      </c>
    </row>
    <row r="482" spans="1:7" ht="19.5" customHeight="1">
      <c r="A482" s="43"/>
      <c r="B482" s="43"/>
      <c r="C482" s="22" t="s">
        <v>12</v>
      </c>
      <c r="D482" s="23" t="s">
        <v>13</v>
      </c>
      <c r="E482" s="26">
        <v>6400</v>
      </c>
      <c r="F482" s="27">
        <v>2888.54</v>
      </c>
      <c r="G482" s="25">
        <f t="shared" si="17"/>
        <v>0.451334375</v>
      </c>
    </row>
    <row r="483" spans="1:7" ht="19.5" customHeight="1">
      <c r="A483" s="43"/>
      <c r="B483" s="43"/>
      <c r="C483" s="22" t="s">
        <v>98</v>
      </c>
      <c r="D483" s="23" t="s">
        <v>99</v>
      </c>
      <c r="E483" s="26">
        <v>3960</v>
      </c>
      <c r="F483" s="27">
        <v>1682.64</v>
      </c>
      <c r="G483" s="25">
        <f t="shared" si="17"/>
        <v>0.42490909090909096</v>
      </c>
    </row>
    <row r="484" spans="1:7" ht="19.5" customHeight="1">
      <c r="A484" s="43"/>
      <c r="B484" s="43"/>
      <c r="C484" s="22" t="s">
        <v>32</v>
      </c>
      <c r="D484" s="23" t="s">
        <v>81</v>
      </c>
      <c r="E484" s="26">
        <v>800</v>
      </c>
      <c r="F484" s="27">
        <v>360.49</v>
      </c>
      <c r="G484" s="25">
        <f t="shared" si="17"/>
        <v>0.4506125</v>
      </c>
    </row>
    <row r="485" spans="1:7" ht="19.5" customHeight="1">
      <c r="A485" s="43"/>
      <c r="B485" s="43"/>
      <c r="C485" s="22" t="s">
        <v>89</v>
      </c>
      <c r="D485" s="23" t="s">
        <v>90</v>
      </c>
      <c r="E485" s="26">
        <v>300</v>
      </c>
      <c r="F485" s="27">
        <v>29.22</v>
      </c>
      <c r="G485" s="25">
        <f t="shared" si="17"/>
        <v>0.0974</v>
      </c>
    </row>
    <row r="486" spans="1:7" ht="19.5" customHeight="1">
      <c r="A486" s="43"/>
      <c r="B486" s="43"/>
      <c r="C486" s="22" t="s">
        <v>34</v>
      </c>
      <c r="D486" s="23" t="s">
        <v>66</v>
      </c>
      <c r="E486" s="26">
        <v>400</v>
      </c>
      <c r="F486" s="27">
        <v>173.05</v>
      </c>
      <c r="G486" s="25">
        <f t="shared" si="17"/>
        <v>0.43262500000000004</v>
      </c>
    </row>
    <row r="487" spans="1:7" ht="30.75" customHeight="1">
      <c r="A487" s="43"/>
      <c r="B487" s="44"/>
      <c r="C487" s="22" t="s">
        <v>82</v>
      </c>
      <c r="D487" s="23" t="s">
        <v>105</v>
      </c>
      <c r="E487" s="26">
        <v>3647</v>
      </c>
      <c r="F487" s="27">
        <v>2734.82</v>
      </c>
      <c r="G487" s="25">
        <f t="shared" si="17"/>
        <v>0.749882094872498</v>
      </c>
    </row>
    <row r="488" spans="1:7" ht="19.5" customHeight="1">
      <c r="A488" s="43"/>
      <c r="B488" s="42" t="s">
        <v>313</v>
      </c>
      <c r="C488" s="22"/>
      <c r="D488" s="23" t="s">
        <v>314</v>
      </c>
      <c r="E488" s="24">
        <v>40000</v>
      </c>
      <c r="F488" s="31">
        <f>SUM(F489)</f>
        <v>0</v>
      </c>
      <c r="G488" s="25">
        <f t="shared" si="17"/>
        <v>0</v>
      </c>
    </row>
    <row r="489" spans="1:7" ht="19.5" customHeight="1">
      <c r="A489" s="43"/>
      <c r="B489" s="43"/>
      <c r="C489" s="22" t="s">
        <v>47</v>
      </c>
      <c r="D489" s="23" t="s">
        <v>273</v>
      </c>
      <c r="E489" s="26">
        <v>40000</v>
      </c>
      <c r="F489" s="27">
        <v>0</v>
      </c>
      <c r="G489" s="25">
        <f t="shared" si="17"/>
        <v>0</v>
      </c>
    </row>
    <row r="490" spans="1:7" ht="21.75" customHeight="1">
      <c r="A490" s="43"/>
      <c r="B490" s="44"/>
      <c r="C490" s="22"/>
      <c r="D490" s="23" t="s">
        <v>315</v>
      </c>
      <c r="E490" s="26">
        <v>40000</v>
      </c>
      <c r="F490" s="27">
        <v>0</v>
      </c>
      <c r="G490" s="25">
        <f t="shared" si="17"/>
        <v>0</v>
      </c>
    </row>
    <row r="491" spans="1:7" ht="19.5" customHeight="1">
      <c r="A491" s="43"/>
      <c r="B491" s="42" t="s">
        <v>316</v>
      </c>
      <c r="C491" s="22"/>
      <c r="D491" s="23" t="s">
        <v>120</v>
      </c>
      <c r="E491" s="24">
        <f>SUM(E492:E497)</f>
        <v>131500</v>
      </c>
      <c r="F491" s="31">
        <f>SUM(F492:F497)</f>
        <v>37188.57</v>
      </c>
      <c r="G491" s="25">
        <f t="shared" si="17"/>
        <v>0.2828028136882129</v>
      </c>
    </row>
    <row r="492" spans="1:7" ht="19.5" customHeight="1">
      <c r="A492" s="43"/>
      <c r="B492" s="43"/>
      <c r="C492" s="22" t="s">
        <v>22</v>
      </c>
      <c r="D492" s="23" t="s">
        <v>75</v>
      </c>
      <c r="E492" s="26">
        <v>430</v>
      </c>
      <c r="F492" s="27">
        <v>0</v>
      </c>
      <c r="G492" s="25">
        <f t="shared" si="17"/>
        <v>0</v>
      </c>
    </row>
    <row r="493" spans="1:7" ht="19.5" customHeight="1">
      <c r="A493" s="43"/>
      <c r="B493" s="43"/>
      <c r="C493" s="22" t="s">
        <v>24</v>
      </c>
      <c r="D493" s="23" t="s">
        <v>76</v>
      </c>
      <c r="E493" s="26">
        <v>70</v>
      </c>
      <c r="F493" s="27">
        <v>0</v>
      </c>
      <c r="G493" s="25">
        <f t="shared" si="17"/>
        <v>0</v>
      </c>
    </row>
    <row r="494" spans="1:7" ht="19.5" customHeight="1">
      <c r="A494" s="43"/>
      <c r="B494" s="43"/>
      <c r="C494" s="22" t="s">
        <v>26</v>
      </c>
      <c r="D494" s="23" t="s">
        <v>94</v>
      </c>
      <c r="E494" s="26">
        <v>20000</v>
      </c>
      <c r="F494" s="27">
        <v>4173.49</v>
      </c>
      <c r="G494" s="25">
        <f t="shared" si="17"/>
        <v>0.20867449999999999</v>
      </c>
    </row>
    <row r="495" spans="1:7" ht="19.5" customHeight="1">
      <c r="A495" s="43"/>
      <c r="B495" s="43"/>
      <c r="C495" s="22" t="s">
        <v>10</v>
      </c>
      <c r="D495" s="23" t="s">
        <v>11</v>
      </c>
      <c r="E495" s="26">
        <v>25000</v>
      </c>
      <c r="F495" s="27">
        <v>9046.22</v>
      </c>
      <c r="G495" s="25">
        <f t="shared" si="17"/>
        <v>0.36184879999999997</v>
      </c>
    </row>
    <row r="496" spans="1:7" ht="19.5" customHeight="1">
      <c r="A496" s="43"/>
      <c r="B496" s="43"/>
      <c r="C496" s="22" t="s">
        <v>12</v>
      </c>
      <c r="D496" s="23" t="s">
        <v>13</v>
      </c>
      <c r="E496" s="26">
        <v>82000</v>
      </c>
      <c r="F496" s="27">
        <v>22970.43</v>
      </c>
      <c r="G496" s="25">
        <f t="shared" si="17"/>
        <v>0.2801271951219512</v>
      </c>
    </row>
    <row r="497" spans="1:7" ht="19.5" customHeight="1">
      <c r="A497" s="44"/>
      <c r="B497" s="44"/>
      <c r="C497" s="22" t="s">
        <v>89</v>
      </c>
      <c r="D497" s="23" t="s">
        <v>90</v>
      </c>
      <c r="E497" s="26">
        <v>4000</v>
      </c>
      <c r="F497" s="27">
        <v>998.43</v>
      </c>
      <c r="G497" s="25">
        <f t="shared" si="17"/>
        <v>0.24960749999999998</v>
      </c>
    </row>
    <row r="498" spans="1:7" ht="19.5" customHeight="1">
      <c r="A498" s="35" t="s">
        <v>317</v>
      </c>
      <c r="B498" s="11"/>
      <c r="C498" s="11"/>
      <c r="D498" s="12" t="s">
        <v>318</v>
      </c>
      <c r="E498" s="13">
        <f>E499+E516+E518</f>
        <v>439821</v>
      </c>
      <c r="F498" s="30">
        <f>SUM(F499+F516+F518)</f>
        <v>156709.56999999998</v>
      </c>
      <c r="G498" s="14">
        <f t="shared" si="17"/>
        <v>0.3563030642011181</v>
      </c>
    </row>
    <row r="499" spans="1:7" ht="19.5" customHeight="1">
      <c r="A499" s="45"/>
      <c r="B499" s="46" t="s">
        <v>319</v>
      </c>
      <c r="C499" s="22"/>
      <c r="D499" s="23" t="s">
        <v>320</v>
      </c>
      <c r="E499" s="24">
        <f>SUM(E500:E514)</f>
        <v>206831</v>
      </c>
      <c r="F499" s="31">
        <f>SUM(F500:F514)</f>
        <v>64712.97999999999</v>
      </c>
      <c r="G499" s="25">
        <f t="shared" si="17"/>
        <v>0.31287853368208823</v>
      </c>
    </row>
    <row r="500" spans="1:7" ht="23.25" customHeight="1">
      <c r="A500" s="45"/>
      <c r="B500" s="47"/>
      <c r="C500" s="22" t="s">
        <v>65</v>
      </c>
      <c r="D500" s="23" t="s">
        <v>93</v>
      </c>
      <c r="E500" s="26">
        <v>500</v>
      </c>
      <c r="F500" s="27">
        <v>29</v>
      </c>
      <c r="G500" s="25">
        <f t="shared" si="17"/>
        <v>0.058</v>
      </c>
    </row>
    <row r="501" spans="1:7" ht="19.5" customHeight="1">
      <c r="A501" s="45"/>
      <c r="B501" s="47"/>
      <c r="C501" s="22" t="s">
        <v>71</v>
      </c>
      <c r="D501" s="23" t="s">
        <v>72</v>
      </c>
      <c r="E501" s="26">
        <v>29318</v>
      </c>
      <c r="F501" s="27">
        <v>9120</v>
      </c>
      <c r="G501" s="25">
        <f t="shared" si="17"/>
        <v>0.3110716965686609</v>
      </c>
    </row>
    <row r="502" spans="1:7" ht="19.5" customHeight="1">
      <c r="A502" s="45"/>
      <c r="B502" s="47"/>
      <c r="C502" s="22" t="s">
        <v>73</v>
      </c>
      <c r="D502" s="23" t="s">
        <v>74</v>
      </c>
      <c r="E502" s="26">
        <v>1472</v>
      </c>
      <c r="F502" s="27">
        <v>1421.06</v>
      </c>
      <c r="G502" s="25">
        <f t="shared" si="17"/>
        <v>0.9653940217391304</v>
      </c>
    </row>
    <row r="503" spans="1:7" ht="19.5" customHeight="1">
      <c r="A503" s="45"/>
      <c r="B503" s="47"/>
      <c r="C503" s="22" t="s">
        <v>22</v>
      </c>
      <c r="D503" s="23" t="s">
        <v>75</v>
      </c>
      <c r="E503" s="26">
        <v>11988</v>
      </c>
      <c r="F503" s="27">
        <v>2241</v>
      </c>
      <c r="G503" s="25">
        <f t="shared" si="17"/>
        <v>0.18693693693693694</v>
      </c>
    </row>
    <row r="504" spans="1:7" ht="19.5" customHeight="1">
      <c r="A504" s="45"/>
      <c r="B504" s="47"/>
      <c r="C504" s="22" t="s">
        <v>24</v>
      </c>
      <c r="D504" s="23" t="s">
        <v>76</v>
      </c>
      <c r="E504" s="26">
        <v>1945</v>
      </c>
      <c r="F504" s="27">
        <v>80.88</v>
      </c>
      <c r="G504" s="25">
        <f t="shared" si="17"/>
        <v>0.04158354755784061</v>
      </c>
    </row>
    <row r="505" spans="1:7" ht="19.5" customHeight="1">
      <c r="A505" s="45"/>
      <c r="B505" s="47"/>
      <c r="C505" s="22" t="s">
        <v>26</v>
      </c>
      <c r="D505" s="23" t="s">
        <v>94</v>
      </c>
      <c r="E505" s="26">
        <v>48600</v>
      </c>
      <c r="F505" s="27">
        <v>12067.52</v>
      </c>
      <c r="G505" s="25">
        <f t="shared" si="17"/>
        <v>0.24830288065843623</v>
      </c>
    </row>
    <row r="506" spans="1:7" ht="19.5" customHeight="1">
      <c r="A506" s="45"/>
      <c r="B506" s="47"/>
      <c r="C506" s="22" t="s">
        <v>10</v>
      </c>
      <c r="D506" s="23" t="s">
        <v>11</v>
      </c>
      <c r="E506" s="26">
        <v>20700</v>
      </c>
      <c r="F506" s="27">
        <v>8290.14</v>
      </c>
      <c r="G506" s="25">
        <f t="shared" si="17"/>
        <v>0.40048985507246376</v>
      </c>
    </row>
    <row r="507" spans="1:7" ht="19.5" customHeight="1">
      <c r="A507" s="45"/>
      <c r="B507" s="47"/>
      <c r="C507" s="22" t="s">
        <v>29</v>
      </c>
      <c r="D507" s="23" t="s">
        <v>46</v>
      </c>
      <c r="E507" s="26">
        <v>36500</v>
      </c>
      <c r="F507" s="27">
        <v>25060.3</v>
      </c>
      <c r="G507" s="25">
        <f t="shared" si="17"/>
        <v>0.6865835616438356</v>
      </c>
    </row>
    <row r="508" spans="1:7" ht="19.5" customHeight="1">
      <c r="A508" s="45"/>
      <c r="B508" s="47"/>
      <c r="C508" s="22" t="s">
        <v>79</v>
      </c>
      <c r="D508" s="23" t="s">
        <v>80</v>
      </c>
      <c r="E508" s="26">
        <v>24100</v>
      </c>
      <c r="F508" s="27">
        <v>0</v>
      </c>
      <c r="G508" s="25">
        <f t="shared" si="17"/>
        <v>0</v>
      </c>
    </row>
    <row r="509" spans="1:7" ht="19.5" customHeight="1">
      <c r="A509" s="45"/>
      <c r="B509" s="47"/>
      <c r="C509" s="22" t="s">
        <v>96</v>
      </c>
      <c r="D509" s="23" t="s">
        <v>97</v>
      </c>
      <c r="E509" s="26">
        <v>200</v>
      </c>
      <c r="F509" s="27">
        <v>0</v>
      </c>
      <c r="G509" s="25">
        <f t="shared" si="17"/>
        <v>0</v>
      </c>
    </row>
    <row r="510" spans="1:7" ht="19.5" customHeight="1">
      <c r="A510" s="45"/>
      <c r="B510" s="47"/>
      <c r="C510" s="22" t="s">
        <v>12</v>
      </c>
      <c r="D510" s="23" t="s">
        <v>13</v>
      </c>
      <c r="E510" s="26">
        <v>13200</v>
      </c>
      <c r="F510" s="27">
        <v>4698.64</v>
      </c>
      <c r="G510" s="25">
        <f t="shared" si="17"/>
        <v>0.3559575757575758</v>
      </c>
    </row>
    <row r="511" spans="1:7" ht="19.5" customHeight="1">
      <c r="A511" s="45"/>
      <c r="B511" s="47"/>
      <c r="C511" s="22" t="s">
        <v>89</v>
      </c>
      <c r="D511" s="23" t="s">
        <v>90</v>
      </c>
      <c r="E511" s="26">
        <v>514</v>
      </c>
      <c r="F511" s="27">
        <v>111.93</v>
      </c>
      <c r="G511" s="25">
        <f aca="true" t="shared" si="18" ref="G511:G531">F511/E511</f>
        <v>0.2177626459143969</v>
      </c>
    </row>
    <row r="512" spans="1:7" ht="19.5" customHeight="1">
      <c r="A512" s="45"/>
      <c r="B512" s="47"/>
      <c r="C512" s="22" t="s">
        <v>34</v>
      </c>
      <c r="D512" s="23" t="s">
        <v>66</v>
      </c>
      <c r="E512" s="26">
        <v>1700</v>
      </c>
      <c r="F512" s="27">
        <v>772.06</v>
      </c>
      <c r="G512" s="25">
        <f t="shared" si="18"/>
        <v>0.45415294117647054</v>
      </c>
    </row>
    <row r="513" spans="1:7" ht="33" customHeight="1">
      <c r="A513" s="45"/>
      <c r="B513" s="47"/>
      <c r="C513" s="22" t="s">
        <v>82</v>
      </c>
      <c r="D513" s="23" t="s">
        <v>105</v>
      </c>
      <c r="E513" s="26">
        <v>1094</v>
      </c>
      <c r="F513" s="27">
        <v>820.45</v>
      </c>
      <c r="G513" s="25">
        <f t="shared" si="18"/>
        <v>0.7499542961608776</v>
      </c>
    </row>
    <row r="514" spans="1:7" ht="27" customHeight="1">
      <c r="A514" s="45"/>
      <c r="B514" s="47"/>
      <c r="C514" s="22" t="s">
        <v>47</v>
      </c>
      <c r="D514" s="23" t="s">
        <v>48</v>
      </c>
      <c r="E514" s="26">
        <v>15000</v>
      </c>
      <c r="F514" s="27">
        <v>0</v>
      </c>
      <c r="G514" s="25">
        <f t="shared" si="18"/>
        <v>0</v>
      </c>
    </row>
    <row r="515" spans="1:7" ht="19.5" customHeight="1">
      <c r="A515" s="45"/>
      <c r="B515" s="48"/>
      <c r="C515" s="22"/>
      <c r="D515" s="23" t="s">
        <v>321</v>
      </c>
      <c r="E515" s="26">
        <v>15000</v>
      </c>
      <c r="F515" s="27">
        <v>0</v>
      </c>
      <c r="G515" s="25">
        <f t="shared" si="18"/>
        <v>0</v>
      </c>
    </row>
    <row r="516" spans="1:7" ht="19.5" customHeight="1">
      <c r="A516" s="45"/>
      <c r="B516" s="49" t="s">
        <v>322</v>
      </c>
      <c r="C516" s="22"/>
      <c r="D516" s="23" t="s">
        <v>323</v>
      </c>
      <c r="E516" s="24">
        <v>80000</v>
      </c>
      <c r="F516" s="31">
        <f>SUM(F517)</f>
        <v>0</v>
      </c>
      <c r="G516" s="25">
        <f t="shared" si="18"/>
        <v>0</v>
      </c>
    </row>
    <row r="517" spans="1:7" ht="42" customHeight="1">
      <c r="A517" s="45"/>
      <c r="B517" s="50"/>
      <c r="C517" s="22" t="s">
        <v>324</v>
      </c>
      <c r="D517" s="23" t="s">
        <v>325</v>
      </c>
      <c r="E517" s="26">
        <v>80000</v>
      </c>
      <c r="F517" s="27">
        <v>0</v>
      </c>
      <c r="G517" s="25">
        <f t="shared" si="18"/>
        <v>0</v>
      </c>
    </row>
    <row r="518" spans="1:7" ht="18" customHeight="1">
      <c r="A518" s="45"/>
      <c r="B518" s="49" t="s">
        <v>326</v>
      </c>
      <c r="C518" s="22"/>
      <c r="D518" s="23" t="s">
        <v>120</v>
      </c>
      <c r="E518" s="24">
        <f>E519+E520+E521+E522+E523+E524+E525+E526+E527+E529</f>
        <v>152990</v>
      </c>
      <c r="F518" s="31">
        <f>F519+F520+F521+F522+F523+F524+F525+F526+F527+F529</f>
        <v>91996.59</v>
      </c>
      <c r="G518" s="25">
        <f t="shared" si="18"/>
        <v>0.6013242041963527</v>
      </c>
    </row>
    <row r="519" spans="1:7" ht="19.5" customHeight="1">
      <c r="A519" s="45"/>
      <c r="B519" s="51"/>
      <c r="C519" s="22" t="s">
        <v>87</v>
      </c>
      <c r="D519" s="23" t="s">
        <v>88</v>
      </c>
      <c r="E519" s="26">
        <v>12000</v>
      </c>
      <c r="F519" s="27">
        <v>10800</v>
      </c>
      <c r="G519" s="25">
        <f t="shared" si="18"/>
        <v>0.9</v>
      </c>
    </row>
    <row r="520" spans="1:7" ht="19.5" customHeight="1">
      <c r="A520" s="45"/>
      <c r="B520" s="51"/>
      <c r="C520" s="22" t="s">
        <v>22</v>
      </c>
      <c r="D520" s="23" t="s">
        <v>75</v>
      </c>
      <c r="E520" s="26">
        <v>2100</v>
      </c>
      <c r="F520" s="27">
        <v>388.07</v>
      </c>
      <c r="G520" s="25">
        <f t="shared" si="18"/>
        <v>0.1847952380952381</v>
      </c>
    </row>
    <row r="521" spans="1:7" ht="19.5" customHeight="1">
      <c r="A521" s="45"/>
      <c r="B521" s="51"/>
      <c r="C521" s="22" t="s">
        <v>24</v>
      </c>
      <c r="D521" s="23" t="s">
        <v>76</v>
      </c>
      <c r="E521" s="26">
        <v>300</v>
      </c>
      <c r="F521" s="27">
        <v>62.97</v>
      </c>
      <c r="G521" s="25">
        <f t="shared" si="18"/>
        <v>0.2099</v>
      </c>
    </row>
    <row r="522" spans="1:7" ht="19.5" customHeight="1">
      <c r="A522" s="45"/>
      <c r="B522" s="51"/>
      <c r="C522" s="22" t="s">
        <v>26</v>
      </c>
      <c r="D522" s="23" t="s">
        <v>94</v>
      </c>
      <c r="E522" s="26">
        <v>23400</v>
      </c>
      <c r="F522" s="27">
        <v>23242.38</v>
      </c>
      <c r="G522" s="25">
        <f t="shared" si="18"/>
        <v>0.9932641025641026</v>
      </c>
    </row>
    <row r="523" spans="1:7" ht="19.5" customHeight="1">
      <c r="A523" s="45"/>
      <c r="B523" s="51"/>
      <c r="C523" s="22" t="s">
        <v>10</v>
      </c>
      <c r="D523" s="23" t="s">
        <v>11</v>
      </c>
      <c r="E523" s="26">
        <v>56870</v>
      </c>
      <c r="F523" s="27">
        <v>34134.37</v>
      </c>
      <c r="G523" s="25">
        <f t="shared" si="18"/>
        <v>0.6002175136275717</v>
      </c>
    </row>
    <row r="524" spans="1:7" ht="19.5" customHeight="1">
      <c r="A524" s="45"/>
      <c r="B524" s="51"/>
      <c r="C524" s="22" t="s">
        <v>96</v>
      </c>
      <c r="D524" s="23" t="s">
        <v>97</v>
      </c>
      <c r="E524" s="26">
        <v>1800</v>
      </c>
      <c r="F524" s="27">
        <v>1765</v>
      </c>
      <c r="G524" s="25">
        <f t="shared" si="18"/>
        <v>0.9805555555555555</v>
      </c>
    </row>
    <row r="525" spans="1:7" ht="19.5" customHeight="1">
      <c r="A525" s="45"/>
      <c r="B525" s="51"/>
      <c r="C525" s="22" t="s">
        <v>12</v>
      </c>
      <c r="D525" s="23" t="s">
        <v>13</v>
      </c>
      <c r="E525" s="26">
        <v>28700</v>
      </c>
      <c r="F525" s="27">
        <v>15081.4</v>
      </c>
      <c r="G525" s="25">
        <f t="shared" si="18"/>
        <v>0.5254843205574913</v>
      </c>
    </row>
    <row r="526" spans="1:7" ht="19.5" customHeight="1">
      <c r="A526" s="45"/>
      <c r="B526" s="51"/>
      <c r="C526" s="22" t="s">
        <v>89</v>
      </c>
      <c r="D526" s="23" t="s">
        <v>90</v>
      </c>
      <c r="E526" s="26">
        <v>2350</v>
      </c>
      <c r="F526" s="27">
        <v>2347.78</v>
      </c>
      <c r="G526" s="25">
        <f t="shared" si="18"/>
        <v>0.9990553191489363</v>
      </c>
    </row>
    <row r="527" spans="1:7" ht="19.5" customHeight="1">
      <c r="A527" s="45"/>
      <c r="B527" s="51"/>
      <c r="C527" s="22" t="s">
        <v>47</v>
      </c>
      <c r="D527" s="23" t="s">
        <v>48</v>
      </c>
      <c r="E527" s="26">
        <v>4200</v>
      </c>
      <c r="F527" s="27">
        <v>4174.62</v>
      </c>
      <c r="G527" s="25">
        <f t="shared" si="18"/>
        <v>0.9939571428571429</v>
      </c>
    </row>
    <row r="528" spans="1:7" ht="27" customHeight="1">
      <c r="A528" s="45"/>
      <c r="B528" s="51"/>
      <c r="C528" s="22"/>
      <c r="D528" s="23" t="s">
        <v>327</v>
      </c>
      <c r="E528" s="26">
        <v>4200</v>
      </c>
      <c r="F528" s="27">
        <v>4174.62</v>
      </c>
      <c r="G528" s="25">
        <f t="shared" si="18"/>
        <v>0.9939571428571429</v>
      </c>
    </row>
    <row r="529" spans="1:7" ht="32.25" customHeight="1">
      <c r="A529" s="45"/>
      <c r="B529" s="51"/>
      <c r="C529" s="22" t="s">
        <v>57</v>
      </c>
      <c r="D529" s="23" t="s">
        <v>58</v>
      </c>
      <c r="E529" s="26">
        <v>21270</v>
      </c>
      <c r="F529" s="27">
        <v>0</v>
      </c>
      <c r="G529" s="25">
        <f t="shared" si="18"/>
        <v>0</v>
      </c>
    </row>
    <row r="530" spans="1:7" ht="18.75" customHeight="1">
      <c r="A530" s="45"/>
      <c r="B530" s="51"/>
      <c r="C530" s="22"/>
      <c r="D530" s="23" t="s">
        <v>328</v>
      </c>
      <c r="E530" s="26">
        <v>13446</v>
      </c>
      <c r="F530" s="27">
        <v>0</v>
      </c>
      <c r="G530" s="25">
        <f t="shared" si="18"/>
        <v>0</v>
      </c>
    </row>
    <row r="531" spans="1:7" ht="18.75" customHeight="1">
      <c r="A531" s="45"/>
      <c r="B531" s="50"/>
      <c r="C531" s="22"/>
      <c r="D531" s="23" t="s">
        <v>329</v>
      </c>
      <c r="E531" s="26">
        <v>7824</v>
      </c>
      <c r="F531" s="27">
        <v>0</v>
      </c>
      <c r="G531" s="25">
        <f t="shared" si="18"/>
        <v>0</v>
      </c>
    </row>
    <row r="532" spans="1:7" ht="35.25" customHeight="1">
      <c r="A532" s="66" t="s">
        <v>330</v>
      </c>
      <c r="B532" s="66"/>
      <c r="C532" s="66"/>
      <c r="D532" s="66"/>
      <c r="E532" s="13">
        <f>E6+E22+E26+E37+E44+E52+E122+E125+E175+E184+E188+E196+E293+E318+E376+E404+E417+E449+E498</f>
        <v>20683634.12</v>
      </c>
      <c r="F532" s="30">
        <f>F6+F22+F26+F37+F44+F52+F122+F125+F175+F184+F188+F196+F293+F318+F376+F404+F417+F449+F498</f>
        <v>6953592.22</v>
      </c>
      <c r="G532" s="14">
        <f>F532/E532</f>
        <v>0.33618812727286823</v>
      </c>
    </row>
    <row r="533" spans="1:7" ht="19.5" customHeight="1">
      <c r="A533" s="67"/>
      <c r="B533" s="67"/>
      <c r="C533" s="67"/>
      <c r="D533" s="67"/>
      <c r="E533" s="67"/>
      <c r="F533" s="9"/>
      <c r="G533" s="9"/>
    </row>
    <row r="534" spans="1:5" ht="19.5" customHeight="1">
      <c r="A534" s="59"/>
      <c r="B534" s="59"/>
      <c r="C534" s="59"/>
      <c r="D534" s="59"/>
      <c r="E534" s="59"/>
    </row>
    <row r="535" spans="1:6" ht="19.5" customHeight="1">
      <c r="A535" s="59"/>
      <c r="B535" s="59"/>
      <c r="C535" s="59"/>
      <c r="D535" s="59"/>
      <c r="E535" s="59"/>
      <c r="F535" s="7"/>
    </row>
  </sheetData>
  <sheetProtection selectLockedCells="1" selectUnlockedCells="1"/>
  <mergeCells count="91">
    <mergeCell ref="F1:G1"/>
    <mergeCell ref="A3:G3"/>
    <mergeCell ref="A532:D532"/>
    <mergeCell ref="A533:E533"/>
    <mergeCell ref="A38:A43"/>
    <mergeCell ref="B38:B43"/>
    <mergeCell ref="A45:A51"/>
    <mergeCell ref="B45:B46"/>
    <mergeCell ref="B47:B51"/>
    <mergeCell ref="A53:A121"/>
    <mergeCell ref="A534:E534"/>
    <mergeCell ref="A535:E535"/>
    <mergeCell ref="A7:A21"/>
    <mergeCell ref="B7:B10"/>
    <mergeCell ref="B11:B12"/>
    <mergeCell ref="B13:B21"/>
    <mergeCell ref="A23:A25"/>
    <mergeCell ref="B23:B25"/>
    <mergeCell ref="A27:A36"/>
    <mergeCell ref="B27:B36"/>
    <mergeCell ref="B53:B64"/>
    <mergeCell ref="B65:B66"/>
    <mergeCell ref="B67:B71"/>
    <mergeCell ref="B72:B96"/>
    <mergeCell ref="B97:B106"/>
    <mergeCell ref="B107:B109"/>
    <mergeCell ref="B110:B121"/>
    <mergeCell ref="B123:B124"/>
    <mergeCell ref="A123:A124"/>
    <mergeCell ref="A126:A174"/>
    <mergeCell ref="B126:B145"/>
    <mergeCell ref="B146:B148"/>
    <mergeCell ref="B149:B170"/>
    <mergeCell ref="B171:B172"/>
    <mergeCell ref="B173:B174"/>
    <mergeCell ref="A189:A195"/>
    <mergeCell ref="B189:B190"/>
    <mergeCell ref="B191:B193"/>
    <mergeCell ref="B194:B195"/>
    <mergeCell ref="A176:A183"/>
    <mergeCell ref="B176:B183"/>
    <mergeCell ref="A185:A187"/>
    <mergeCell ref="B185:B187"/>
    <mergeCell ref="B294:B295"/>
    <mergeCell ref="A294:A317"/>
    <mergeCell ref="B296:B297"/>
    <mergeCell ref="B298:B304"/>
    <mergeCell ref="B305:B317"/>
    <mergeCell ref="A197:A292"/>
    <mergeCell ref="B197:B223"/>
    <mergeCell ref="B224:B232"/>
    <mergeCell ref="B233:B244"/>
    <mergeCell ref="B248:B258"/>
    <mergeCell ref="B259:B272"/>
    <mergeCell ref="B273:B285"/>
    <mergeCell ref="B290:B292"/>
    <mergeCell ref="B286:B289"/>
    <mergeCell ref="B245:B247"/>
    <mergeCell ref="A319:A375"/>
    <mergeCell ref="B319:B322"/>
    <mergeCell ref="B323:B335"/>
    <mergeCell ref="B336:B337"/>
    <mergeCell ref="B338:B340"/>
    <mergeCell ref="B341:B342"/>
    <mergeCell ref="B343:B345"/>
    <mergeCell ref="B346:B361"/>
    <mergeCell ref="B362:B371"/>
    <mergeCell ref="B372:B375"/>
    <mergeCell ref="A377:A403"/>
    <mergeCell ref="B377:B378"/>
    <mergeCell ref="B379:B403"/>
    <mergeCell ref="A405:A416"/>
    <mergeCell ref="B405:B413"/>
    <mergeCell ref="B414:B416"/>
    <mergeCell ref="A418:A448"/>
    <mergeCell ref="B418:B419"/>
    <mergeCell ref="B420:B423"/>
    <mergeCell ref="B424:B426"/>
    <mergeCell ref="B427:B428"/>
    <mergeCell ref="B429:B432"/>
    <mergeCell ref="B433:B436"/>
    <mergeCell ref="B437:B448"/>
    <mergeCell ref="A499:A531"/>
    <mergeCell ref="B499:B515"/>
    <mergeCell ref="B516:B517"/>
    <mergeCell ref="B518:B531"/>
    <mergeCell ref="A450:A497"/>
    <mergeCell ref="B450:B470"/>
    <mergeCell ref="B471:B487"/>
    <mergeCell ref="B488:B490"/>
    <mergeCell ref="B491:B497"/>
  </mergeCells>
  <printOptions/>
  <pageMargins left="0.7" right="0.7" top="0.75" bottom="0.75" header="0.3" footer="0.3"/>
  <pageSetup firstPageNumber="1" useFirstPageNumber="1" horizontalDpi="300" verticalDpi="300" orientation="portrait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2011-08-22T07:08:06Z</cp:lastPrinted>
  <dcterms:modified xsi:type="dcterms:W3CDTF">2011-08-22T19:34:22Z</dcterms:modified>
  <cp:category/>
  <cp:version/>
  <cp:contentType/>
  <cp:contentStatus/>
</cp:coreProperties>
</file>